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491" yWindow="15" windowWidth="11985" windowHeight="6690" activeTab="1"/>
  </bookViews>
  <sheets>
    <sheet name="Mannen" sheetId="1" r:id="rId1"/>
    <sheet name="Vrouw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Een tevreden gebruiker van Microsoft Office</author>
    <author>J.A. Slootweg</author>
    <author>Slootweg J.A.</author>
    <author>Ministerie van Defensie</author>
  </authors>
  <commentList>
    <comment ref="C3" authorId="0">
      <text>
        <r>
          <rPr>
            <b/>
            <sz val="12"/>
            <rFont val="Tahoma"/>
            <family val="2"/>
          </rPr>
          <t>Vul  hier de rustpols in 
(gemiddelde van 3 tot 5 ochtenden)</t>
        </r>
      </text>
    </comment>
    <comment ref="G3" authorId="1">
      <text>
        <r>
          <rPr>
            <b/>
            <sz val="12"/>
            <rFont val="Tahoma"/>
            <family val="2"/>
          </rPr>
          <t>Coopertest op de baan</t>
        </r>
        <r>
          <rPr>
            <sz val="8"/>
            <rFont val="Tahoma"/>
            <family val="0"/>
          </rPr>
          <t xml:space="preserve">
</t>
        </r>
      </text>
    </comment>
    <comment ref="Q48" authorId="2">
      <text>
        <r>
          <rPr>
            <b/>
            <sz val="12"/>
            <rFont val="Tahoma"/>
            <family val="2"/>
          </rPr>
          <t>Tijd is in minuten</t>
        </r>
      </text>
    </comment>
    <comment ref="R48" authorId="2">
      <text>
        <r>
          <rPr>
            <b/>
            <sz val="12"/>
            <rFont val="Tahoma"/>
            <family val="2"/>
          </rPr>
          <t>Afstand is in kilometers</t>
        </r>
      </text>
    </comment>
    <comment ref="A6" authorId="2">
      <text>
        <r>
          <rPr>
            <b/>
            <sz val="16"/>
            <rFont val="Tahoma"/>
            <family val="2"/>
          </rPr>
          <t>Made by:
J.A. Slootweg</t>
        </r>
        <r>
          <rPr>
            <sz val="8"/>
            <rFont val="Tahoma"/>
            <family val="0"/>
          </rPr>
          <t xml:space="preserve">
</t>
        </r>
      </text>
    </comment>
    <comment ref="P54" authorId="2">
      <text>
        <r>
          <rPr>
            <sz val="12"/>
            <rFont val="Tahoma"/>
            <family val="2"/>
          </rPr>
          <t>Wordt berekend a.d.h. van de ingevulde afstand in de lijst</t>
        </r>
      </text>
    </comment>
    <comment ref="O7" authorId="3">
      <text>
        <r>
          <rPr>
            <b/>
            <sz val="12"/>
            <rFont val="Bookman Old Style"/>
            <family val="1"/>
          </rPr>
          <t>Leeftijd is in jaren</t>
        </r>
      </text>
    </comment>
    <comment ref="N9" authorId="3">
      <text>
        <r>
          <rPr>
            <b/>
            <sz val="12"/>
            <rFont val="Bookman Old Style"/>
            <family val="1"/>
          </rPr>
          <t>&lt; betekent -minder dan</t>
        </r>
      </text>
    </comment>
    <comment ref="N21" authorId="3">
      <text>
        <r>
          <rPr>
            <b/>
            <sz val="12"/>
            <rFont val="Bookman Old Style"/>
            <family val="1"/>
          </rPr>
          <t>&gt; betekent -meer dan</t>
        </r>
      </text>
    </comment>
  </commentList>
</comments>
</file>

<file path=xl/comments2.xml><?xml version="1.0" encoding="utf-8"?>
<comments xmlns="http://schemas.openxmlformats.org/spreadsheetml/2006/main">
  <authors>
    <author>Een tevreden gebruiker van Microsoft Office</author>
    <author>J.A. Slootweg</author>
    <author>Slootweg J.A.</author>
    <author>Ministerie van Defensie</author>
  </authors>
  <commentList>
    <comment ref="C3" authorId="0">
      <text>
        <r>
          <rPr>
            <b/>
            <sz val="12"/>
            <rFont val="Tahoma"/>
            <family val="2"/>
          </rPr>
          <t>Vul  hier de rustpols in
(gemiddelde van 3 tot 5 ochtenden)</t>
        </r>
      </text>
    </comment>
    <comment ref="A6" authorId="1">
      <text>
        <r>
          <rPr>
            <b/>
            <sz val="16"/>
            <rFont val="Tahoma"/>
            <family val="2"/>
          </rPr>
          <t>Made by
J.A. Slootweg</t>
        </r>
      </text>
    </comment>
    <comment ref="G3" authorId="1">
      <text>
        <r>
          <rPr>
            <b/>
            <sz val="12"/>
            <rFont val="Tahoma"/>
            <family val="2"/>
          </rPr>
          <t>Coopertest op de baan</t>
        </r>
      </text>
    </comment>
    <comment ref="Q48" authorId="2">
      <text>
        <r>
          <rPr>
            <b/>
            <sz val="12"/>
            <rFont val="Tahoma"/>
            <family val="2"/>
          </rPr>
          <t>Tijd is in minuten</t>
        </r>
      </text>
    </comment>
    <comment ref="R48" authorId="2">
      <text>
        <r>
          <rPr>
            <b/>
            <sz val="12"/>
            <rFont val="Tahoma"/>
            <family val="2"/>
          </rPr>
          <t>Afstand is in kilometers</t>
        </r>
      </text>
    </comment>
    <comment ref="P54" authorId="2">
      <text>
        <r>
          <rPr>
            <sz val="12"/>
            <rFont val="Tahoma"/>
            <family val="2"/>
          </rPr>
          <t>Wordt berekend a.d.h. van de ingevulde afstand in de lijst</t>
        </r>
      </text>
    </comment>
    <comment ref="O7" authorId="3">
      <text>
        <r>
          <rPr>
            <b/>
            <sz val="12"/>
            <rFont val="Bookman Old Style"/>
            <family val="1"/>
          </rPr>
          <t>Leeftijd is in jaren</t>
        </r>
      </text>
    </comment>
    <comment ref="N9" authorId="3">
      <text>
        <r>
          <rPr>
            <b/>
            <sz val="12"/>
            <rFont val="Bookman Old Style"/>
            <family val="1"/>
          </rPr>
          <t>&lt; betekent - minder dan</t>
        </r>
      </text>
    </comment>
    <comment ref="N21" authorId="3">
      <text>
        <r>
          <rPr>
            <b/>
            <sz val="12"/>
            <rFont val="Bookman Old Style"/>
            <family val="1"/>
          </rPr>
          <t>&gt; betekent - meer dan</t>
        </r>
      </text>
    </comment>
  </commentList>
</comments>
</file>

<file path=xl/sharedStrings.xml><?xml version="1.0" encoding="utf-8"?>
<sst xmlns="http://schemas.openxmlformats.org/spreadsheetml/2006/main" count="251" uniqueCount="137">
  <si>
    <t>Naam:</t>
  </si>
  <si>
    <t>eenheid</t>
  </si>
  <si>
    <t>Leeftijd</t>
  </si>
  <si>
    <t>Hf Max</t>
  </si>
  <si>
    <t>rustpols</t>
  </si>
  <si>
    <t>Hf Rest</t>
  </si>
  <si>
    <t>reg.nr</t>
  </si>
  <si>
    <t>testloop 12 min</t>
  </si>
  <si>
    <t>mtr</t>
  </si>
  <si>
    <t>hf training</t>
  </si>
  <si>
    <t>soort</t>
  </si>
  <si>
    <t>20-29</t>
  </si>
  <si>
    <t>30-39</t>
  </si>
  <si>
    <t>40-49</t>
  </si>
  <si>
    <t>50-59</t>
  </si>
  <si>
    <t>training</t>
  </si>
  <si>
    <t>intensiteit</t>
  </si>
  <si>
    <t>ademhaling</t>
  </si>
  <si>
    <t>herstel tr</t>
  </si>
  <si>
    <t>tot</t>
  </si>
  <si>
    <t>-------&gt;</t>
  </si>
  <si>
    <t>nauwelijks versneld</t>
  </si>
  <si>
    <t>ext duurtr</t>
  </si>
  <si>
    <t>licht versneld, kan nog makkelijk praten</t>
  </si>
  <si>
    <t>Zeer goed</t>
  </si>
  <si>
    <t>int duurtr</t>
  </si>
  <si>
    <t>versneld, praten wordt moeilijk</t>
  </si>
  <si>
    <t>ext interv</t>
  </si>
  <si>
    <t>hijgen, praten zeer moeilijk</t>
  </si>
  <si>
    <t>Goed</t>
  </si>
  <si>
    <t>int interv</t>
  </si>
  <si>
    <t>zwaar hijgen, praten onmogelijk</t>
  </si>
  <si>
    <t>overzicht te realiseren tijden bij intervaltrainingen op verschillende afstanden</t>
  </si>
  <si>
    <t>polsslag</t>
  </si>
  <si>
    <t>200 mtr</t>
  </si>
  <si>
    <t>400 mtr</t>
  </si>
  <si>
    <t>800 mtr</t>
  </si>
  <si>
    <t>1000 mtr</t>
  </si>
  <si>
    <t>Zwak</t>
  </si>
  <si>
    <t>van</t>
  </si>
  <si>
    <t>loop</t>
  </si>
  <si>
    <t>tijd/sec</t>
  </si>
  <si>
    <t>Zeer zwak</t>
  </si>
  <si>
    <t>Trainingslogboek</t>
  </si>
  <si>
    <t>dag/datum</t>
  </si>
  <si>
    <t>trainingsvorm</t>
  </si>
  <si>
    <t>omschrijving training</t>
  </si>
  <si>
    <t>tijd/min</t>
  </si>
  <si>
    <t>afstand</t>
  </si>
  <si>
    <t>evt bijzonderheden</t>
  </si>
  <si>
    <t>Berekening loopsnelheid</t>
  </si>
  <si>
    <t>totale tijd</t>
  </si>
  <si>
    <t>Kilometertijd</t>
  </si>
  <si>
    <t>sec/km</t>
  </si>
  <si>
    <t>Kilometer/uur</t>
  </si>
  <si>
    <t>km/uur</t>
  </si>
  <si>
    <t>Totale  afstand</t>
  </si>
  <si>
    <t>km</t>
  </si>
  <si>
    <t>Easter egg</t>
  </si>
  <si>
    <t>&gt;60</t>
  </si>
  <si>
    <t>Ruim voldoende</t>
  </si>
  <si>
    <t>Voldoende</t>
  </si>
  <si>
    <t>Matig</t>
  </si>
  <si>
    <t>Coopertest mannen</t>
  </si>
  <si>
    <t>Afstand in meters</t>
  </si>
  <si>
    <t>&lt;1915</t>
  </si>
  <si>
    <t>&lt;1883</t>
  </si>
  <si>
    <t>&lt;1770</t>
  </si>
  <si>
    <t>&lt;1625</t>
  </si>
  <si>
    <t>&lt;1432</t>
  </si>
  <si>
    <t>1916 - 2156</t>
  </si>
  <si>
    <t>1884 - 2076</t>
  </si>
  <si>
    <t>1771 - 1979</t>
  </si>
  <si>
    <t>1433 - 1689</t>
  </si>
  <si>
    <t>1626- 1850</t>
  </si>
  <si>
    <t>2157 - 2333</t>
  </si>
  <si>
    <t>1980 - 2140</t>
  </si>
  <si>
    <t>1690 - 1850</t>
  </si>
  <si>
    <t>1851 - 2011</t>
  </si>
  <si>
    <t>2334 - 2478</t>
  </si>
  <si>
    <t>2238 - 2397</t>
  </si>
  <si>
    <t>2141 - 2285</t>
  </si>
  <si>
    <t>2012 - 2140</t>
  </si>
  <si>
    <t>1851 - 1995</t>
  </si>
  <si>
    <t>2479 - 2655</t>
  </si>
  <si>
    <t>2398 - 2590</t>
  </si>
  <si>
    <t>2077 - 2237</t>
  </si>
  <si>
    <t>2286 - 2478</t>
  </si>
  <si>
    <t>2141 - 2333</t>
  </si>
  <si>
    <t>1996 - 2204</t>
  </si>
  <si>
    <t>2656 - 2911</t>
  </si>
  <si>
    <t>2591 - 2847</t>
  </si>
  <si>
    <t>2479 - 2650</t>
  </si>
  <si>
    <t>2334 - 2606</t>
  </si>
  <si>
    <t>2205 - 2525</t>
  </si>
  <si>
    <t>&gt;2911</t>
  </si>
  <si>
    <t>&gt;2847</t>
  </si>
  <si>
    <t>&gt;2650</t>
  </si>
  <si>
    <t>&gt;2606</t>
  </si>
  <si>
    <t>&gt;2525</t>
  </si>
  <si>
    <t>Coopertest vrouwen</t>
  </si>
  <si>
    <t>&lt;1454</t>
  </si>
  <si>
    <t>&lt;1426</t>
  </si>
  <si>
    <t>&lt;1372</t>
  </si>
  <si>
    <t>&lt;1287</t>
  </si>
  <si>
    <t>&lt;1237</t>
  </si>
  <si>
    <t>1455 - 1620</t>
  </si>
  <si>
    <t>1427 - 1552</t>
  </si>
  <si>
    <t>1373 - 1477</t>
  </si>
  <si>
    <t>1288 - 1397</t>
  </si>
  <si>
    <t>1238 - 1345</t>
  </si>
  <si>
    <t>1621 - 1729</t>
  </si>
  <si>
    <t>1553 - 1678</t>
  </si>
  <si>
    <t>1478 - 1578</t>
  </si>
  <si>
    <t>1398 - 1488</t>
  </si>
  <si>
    <t>1346 - 1405</t>
  </si>
  <si>
    <t>1730 - 1830</t>
  </si>
  <si>
    <t>1679 - 1758</t>
  </si>
  <si>
    <t>1579 - 1678</t>
  </si>
  <si>
    <t>1489 - 1578</t>
  </si>
  <si>
    <t>1406 - 1500</t>
  </si>
  <si>
    <t>1831 - 1981</t>
  </si>
  <si>
    <t>1759 - 1897</t>
  </si>
  <si>
    <t>1679 - 1817</t>
  </si>
  <si>
    <t>1982 - 2183</t>
  </si>
  <si>
    <t>1818 - 1981</t>
  </si>
  <si>
    <t>1679 - 1835</t>
  </si>
  <si>
    <t>1642 - 1858</t>
  </si>
  <si>
    <t>1898 - 2082</t>
  </si>
  <si>
    <t>&gt;2183</t>
  </si>
  <si>
    <t>&gt;2082</t>
  </si>
  <si>
    <t>&gt;1859</t>
  </si>
  <si>
    <t>&gt;1835</t>
  </si>
  <si>
    <t>&gt;1981</t>
  </si>
  <si>
    <t>Afstanden bijgesteld n.a.v onderzoek van de universiteit American College of Sports and Medicine (ACSM)</t>
  </si>
  <si>
    <t>1501 - 1641</t>
  </si>
  <si>
    <t>Uitkomst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</si>
</sst>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2"/>
      <name val="Bookman Old Style"/>
      <family val="1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" fontId="1" fillId="0" borderId="13" xfId="0" applyNumberFormat="1" applyFont="1" applyBorder="1" applyAlignment="1" applyProtection="1">
      <alignment horizontal="centerContinuous"/>
      <protection locked="0"/>
    </xf>
    <xf numFmtId="1" fontId="1" fillId="0" borderId="14" xfId="0" applyNumberFormat="1" applyFont="1" applyBorder="1" applyAlignment="1" applyProtection="1">
      <alignment/>
      <protection locked="0"/>
    </xf>
    <xf numFmtId="1" fontId="10" fillId="0" borderId="13" xfId="0" applyNumberFormat="1" applyFont="1" applyBorder="1" applyAlignment="1" applyProtection="1">
      <alignment horizontal="centerContinuous"/>
      <protection locked="0"/>
    </xf>
    <xf numFmtId="1" fontId="10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78" fontId="6" fillId="0" borderId="2" xfId="0" applyNumberFormat="1" applyFont="1" applyBorder="1" applyAlignment="1" applyProtection="1">
      <alignment horizontal="center"/>
      <protection hidden="1"/>
    </xf>
    <xf numFmtId="178" fontId="9" fillId="0" borderId="14" xfId="0" applyNumberFormat="1" applyFont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1" fontId="6" fillId="0" borderId="17" xfId="0" applyNumberFormat="1" applyFont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1" fontId="7" fillId="0" borderId="18" xfId="0" applyNumberFormat="1" applyFont="1" applyBorder="1" applyAlignment="1" applyProtection="1">
      <alignment horizontal="centerContinuous"/>
      <protection hidden="1"/>
    </xf>
    <xf numFmtId="0" fontId="0" fillId="0" borderId="10" xfId="0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9" fontId="0" fillId="2" borderId="2" xfId="0" applyNumberFormat="1" applyFill="1" applyBorder="1" applyAlignment="1" applyProtection="1">
      <alignment horizontal="centerContinuous"/>
      <protection hidden="1"/>
    </xf>
    <xf numFmtId="9" fontId="0" fillId="2" borderId="25" xfId="0" applyNumberFormat="1" applyFill="1" applyBorder="1" applyAlignment="1" applyProtection="1">
      <alignment horizontal="centerContinuous"/>
      <protection hidden="1"/>
    </xf>
    <xf numFmtId="0" fontId="0" fillId="3" borderId="23" xfId="0" applyFill="1" applyBorder="1" applyAlignment="1" applyProtection="1">
      <alignment/>
      <protection hidden="1"/>
    </xf>
    <xf numFmtId="1" fontId="1" fillId="2" borderId="26" xfId="0" applyNumberFormat="1" applyFont="1" applyFill="1" applyBorder="1" applyAlignment="1" applyProtection="1">
      <alignment horizontal="centerContinuous"/>
      <protection hidden="1"/>
    </xf>
    <xf numFmtId="1" fontId="1" fillId="2" borderId="27" xfId="0" applyNumberFormat="1" applyFont="1" applyFill="1" applyBorder="1" applyAlignment="1" applyProtection="1">
      <alignment horizontal="centerContinuous"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2" borderId="29" xfId="0" applyFill="1" applyBorder="1" applyAlignment="1" applyProtection="1">
      <alignment/>
      <protection hidden="1"/>
    </xf>
    <xf numFmtId="0" fontId="0" fillId="2" borderId="30" xfId="0" applyFont="1" applyFill="1" applyBorder="1" applyAlignment="1" applyProtection="1">
      <alignment horizontal="centerContinuous"/>
      <protection hidden="1"/>
    </xf>
    <xf numFmtId="0" fontId="1" fillId="2" borderId="3" xfId="0" applyFont="1" applyFill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Continuous"/>
      <protection hidden="1"/>
    </xf>
    <xf numFmtId="0" fontId="0" fillId="2" borderId="30" xfId="0" applyFill="1" applyBorder="1" applyAlignment="1" applyProtection="1">
      <alignment horizontal="centerContinuous"/>
      <protection hidden="1"/>
    </xf>
    <xf numFmtId="0" fontId="0" fillId="2" borderId="3" xfId="0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Continuous"/>
      <protection hidden="1"/>
    </xf>
    <xf numFmtId="0" fontId="0" fillId="0" borderId="1" xfId="0" applyBorder="1" applyAlignment="1" applyProtection="1">
      <alignment/>
      <protection hidden="1"/>
    </xf>
    <xf numFmtId="1" fontId="0" fillId="2" borderId="2" xfId="0" applyNumberFormat="1" applyFill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Border="1" applyAlignment="1" applyProtection="1" quotePrefix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1" fontId="0" fillId="2" borderId="6" xfId="0" applyNumberFormat="1" applyFill="1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5" xfId="0" applyBorder="1" applyAlignment="1" applyProtection="1" quotePrefix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" borderId="32" xfId="0" applyFont="1" applyFill="1" applyBorder="1" applyAlignment="1" applyProtection="1">
      <alignment/>
      <protection hidden="1"/>
    </xf>
    <xf numFmtId="0" fontId="1" fillId="2" borderId="33" xfId="0" applyFont="1" applyFill="1" applyBorder="1" applyAlignment="1" applyProtection="1">
      <alignment/>
      <protection hidden="1"/>
    </xf>
    <xf numFmtId="0" fontId="1" fillId="2" borderId="34" xfId="0" applyFont="1" applyFill="1" applyBorder="1" applyAlignment="1" applyProtection="1">
      <alignment/>
      <protection hidden="1"/>
    </xf>
    <xf numFmtId="0" fontId="0" fillId="0" borderId="35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24" xfId="0" applyBorder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7" fillId="4" borderId="21" xfId="0" applyFont="1" applyFill="1" applyBorder="1" applyAlignment="1" applyProtection="1">
      <alignment/>
      <protection hidden="1"/>
    </xf>
    <xf numFmtId="1" fontId="7" fillId="4" borderId="2" xfId="0" applyNumberFormat="1" applyFont="1" applyFill="1" applyBorder="1" applyAlignment="1" applyProtection="1">
      <alignment horizontal="center"/>
      <protection hidden="1"/>
    </xf>
    <xf numFmtId="1" fontId="6" fillId="4" borderId="9" xfId="0" applyNumberFormat="1" applyFont="1" applyFill="1" applyBorder="1" applyAlignment="1" applyProtection="1">
      <alignment horizontal="center"/>
      <protection hidden="1"/>
    </xf>
    <xf numFmtId="178" fontId="7" fillId="0" borderId="3" xfId="0" applyNumberFormat="1" applyFont="1" applyBorder="1" applyAlignment="1" applyProtection="1">
      <alignment horizontal="center"/>
      <protection hidden="1"/>
    </xf>
    <xf numFmtId="178" fontId="6" fillId="0" borderId="2" xfId="0" applyNumberFormat="1" applyFont="1" applyBorder="1" applyAlignment="1" applyProtection="1">
      <alignment horizontal="centerContinuous"/>
      <protection hidden="1"/>
    </xf>
    <xf numFmtId="178" fontId="7" fillId="0" borderId="9" xfId="0" applyNumberFormat="1" applyFont="1" applyBorder="1" applyAlignment="1" applyProtection="1">
      <alignment horizontal="center"/>
      <protection hidden="1"/>
    </xf>
    <xf numFmtId="178" fontId="6" fillId="0" borderId="4" xfId="0" applyNumberFormat="1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/>
      <protection hidden="1"/>
    </xf>
    <xf numFmtId="1" fontId="7" fillId="4" borderId="14" xfId="0" applyNumberFormat="1" applyFont="1" applyFill="1" applyBorder="1" applyAlignment="1" applyProtection="1">
      <alignment horizontal="center"/>
      <protection hidden="1"/>
    </xf>
    <xf numFmtId="1" fontId="6" fillId="4" borderId="17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178" fontId="7" fillId="0" borderId="15" xfId="0" applyNumberFormat="1" applyFont="1" applyBorder="1" applyAlignment="1" applyProtection="1">
      <alignment horizontal="center"/>
      <protection hidden="1"/>
    </xf>
    <xf numFmtId="178" fontId="6" fillId="0" borderId="14" xfId="0" applyNumberFormat="1" applyFont="1" applyBorder="1" applyAlignment="1" applyProtection="1">
      <alignment horizontal="centerContinuous"/>
      <protection hidden="1"/>
    </xf>
    <xf numFmtId="178" fontId="6" fillId="0" borderId="14" xfId="0" applyNumberFormat="1" applyFont="1" applyBorder="1" applyAlignment="1" applyProtection="1">
      <alignment horizontal="center"/>
      <protection hidden="1"/>
    </xf>
    <xf numFmtId="178" fontId="7" fillId="0" borderId="17" xfId="0" applyNumberFormat="1" applyFont="1" applyBorder="1" applyAlignment="1" applyProtection="1">
      <alignment horizontal="center"/>
      <protection hidden="1"/>
    </xf>
    <xf numFmtId="178" fontId="6" fillId="0" borderId="18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Continuous"/>
      <protection hidden="1"/>
    </xf>
    <xf numFmtId="0" fontId="0" fillId="0" borderId="36" xfId="0" applyBorder="1" applyAlignment="1" applyProtection="1">
      <alignment horizontal="centerContinuous"/>
      <protection hidden="1"/>
    </xf>
    <xf numFmtId="0" fontId="0" fillId="2" borderId="37" xfId="0" applyFill="1" applyBorder="1" applyAlignment="1" applyProtection="1">
      <alignment/>
      <protection hidden="1"/>
    </xf>
    <xf numFmtId="0" fontId="0" fillId="2" borderId="33" xfId="0" applyFill="1" applyBorder="1" applyAlignment="1" applyProtection="1">
      <alignment horizontal="centerContinuous"/>
      <protection hidden="1"/>
    </xf>
    <xf numFmtId="0" fontId="0" fillId="2" borderId="38" xfId="0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Continuous"/>
      <protection hidden="1"/>
    </xf>
    <xf numFmtId="0" fontId="0" fillId="2" borderId="39" xfId="0" applyFill="1" applyBorder="1" applyAlignment="1" applyProtection="1">
      <alignment horizontal="centerContinuous"/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34" xfId="0" applyFill="1" applyBorder="1" applyAlignment="1" applyProtection="1">
      <alignment horizontal="centerContinuous"/>
      <protection hidden="1"/>
    </xf>
    <xf numFmtId="0" fontId="1" fillId="2" borderId="40" xfId="0" applyFont="1" applyFill="1" applyBorder="1" applyAlignment="1" applyProtection="1">
      <alignment horizontal="centerContinuous"/>
      <protection hidden="1"/>
    </xf>
    <xf numFmtId="0" fontId="1" fillId="2" borderId="41" xfId="0" applyFont="1" applyFill="1" applyBorder="1" applyAlignment="1" applyProtection="1">
      <alignment horizontal="centerContinuous"/>
      <protection hidden="1"/>
    </xf>
    <xf numFmtId="0" fontId="1" fillId="2" borderId="42" xfId="0" applyFont="1" applyFill="1" applyBorder="1" applyAlignment="1" applyProtection="1">
      <alignment horizontal="centerContinuous"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2" fontId="8" fillId="4" borderId="0" xfId="0" applyNumberFormat="1" applyFont="1" applyFill="1" applyBorder="1" applyAlignment="1" applyProtection="1">
      <alignment/>
      <protection hidden="1"/>
    </xf>
    <xf numFmtId="0" fontId="0" fillId="2" borderId="43" xfId="0" applyFill="1" applyBorder="1" applyAlignment="1" applyProtection="1">
      <alignment horizontal="centerContinuous"/>
      <protection hidden="1"/>
    </xf>
    <xf numFmtId="0" fontId="0" fillId="2" borderId="44" xfId="0" applyFill="1" applyBorder="1" applyAlignment="1" applyProtection="1">
      <alignment horizontal="centerContinuous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2" borderId="48" xfId="0" applyFill="1" applyBorder="1" applyAlignment="1" applyProtection="1">
      <alignment/>
      <protection hidden="1"/>
    </xf>
    <xf numFmtId="0" fontId="0" fillId="2" borderId="49" xfId="0" applyFill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2" borderId="30" xfId="0" applyFill="1" applyBorder="1" applyAlignment="1" applyProtection="1">
      <alignment/>
      <protection hidden="1"/>
    </xf>
    <xf numFmtId="1" fontId="0" fillId="0" borderId="50" xfId="0" applyNumberFormat="1" applyBorder="1" applyAlignment="1" applyProtection="1">
      <alignment/>
      <protection hidden="1"/>
    </xf>
    <xf numFmtId="2" fontId="0" fillId="0" borderId="50" xfId="0" applyNumberFormat="1" applyBorder="1" applyAlignment="1" applyProtection="1">
      <alignment/>
      <protection hidden="1"/>
    </xf>
    <xf numFmtId="1" fontId="9" fillId="0" borderId="18" xfId="0" applyNumberFormat="1" applyFont="1" applyBorder="1" applyAlignment="1" applyProtection="1">
      <alignment horizontal="centerContinuous"/>
      <protection hidden="1"/>
    </xf>
    <xf numFmtId="0" fontId="0" fillId="0" borderId="52" xfId="0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/>
      <protection hidden="1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1" fontId="6" fillId="0" borderId="9" xfId="0" applyNumberFormat="1" applyFont="1" applyFill="1" applyBorder="1" applyAlignment="1" applyProtection="1">
      <alignment horizontal="center"/>
      <protection hidden="1"/>
    </xf>
    <xf numFmtId="178" fontId="9" fillId="0" borderId="2" xfId="0" applyNumberFormat="1" applyFont="1" applyBorder="1" applyAlignment="1" applyProtection="1">
      <alignment horizontal="centerContinuous"/>
      <protection hidden="1"/>
    </xf>
    <xf numFmtId="178" fontId="6" fillId="0" borderId="3" xfId="0" applyNumberFormat="1" applyFont="1" applyBorder="1" applyAlignment="1" applyProtection="1">
      <alignment horizontal="center"/>
      <protection hidden="1"/>
    </xf>
    <xf numFmtId="178" fontId="9" fillId="0" borderId="2" xfId="0" applyNumberFormat="1" applyFont="1" applyBorder="1" applyAlignment="1" applyProtection="1">
      <alignment horizontal="center"/>
      <protection hidden="1"/>
    </xf>
    <xf numFmtId="178" fontId="9" fillId="0" borderId="30" xfId="0" applyNumberFormat="1" applyFont="1" applyBorder="1" applyAlignment="1" applyProtection="1">
      <alignment horizontal="center"/>
      <protection hidden="1"/>
    </xf>
    <xf numFmtId="178" fontId="6" fillId="0" borderId="25" xfId="0" applyNumberFormat="1" applyFont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/>
      <protection hidden="1"/>
    </xf>
    <xf numFmtId="1" fontId="6" fillId="0" borderId="17" xfId="0" applyNumberFormat="1" applyFont="1" applyFill="1" applyBorder="1" applyAlignment="1" applyProtection="1">
      <alignment horizontal="center"/>
      <protection hidden="1"/>
    </xf>
    <xf numFmtId="178" fontId="9" fillId="0" borderId="14" xfId="0" applyNumberFormat="1" applyFont="1" applyBorder="1" applyAlignment="1" applyProtection="1">
      <alignment horizontal="centerContinuous"/>
      <protection hidden="1"/>
    </xf>
    <xf numFmtId="178" fontId="6" fillId="0" borderId="15" xfId="0" applyNumberFormat="1" applyFont="1" applyBorder="1" applyAlignment="1" applyProtection="1">
      <alignment horizontal="center"/>
      <protection hidden="1"/>
    </xf>
    <xf numFmtId="178" fontId="9" fillId="0" borderId="53" xfId="0" applyNumberFormat="1" applyFont="1" applyBorder="1" applyAlignment="1" applyProtection="1">
      <alignment horizontal="center"/>
      <protection hidden="1"/>
    </xf>
    <xf numFmtId="178" fontId="6" fillId="0" borderId="54" xfId="0" applyNumberFormat="1" applyFont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Continuous"/>
      <protection hidden="1"/>
    </xf>
    <xf numFmtId="0" fontId="0" fillId="2" borderId="38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2" fillId="0" borderId="51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9" fillId="0" borderId="2" xfId="0" applyFont="1" applyBorder="1" applyAlignment="1" applyProtection="1">
      <alignment horizontal="left" vertical="center"/>
      <protection hidden="1"/>
    </xf>
    <xf numFmtId="0" fontId="12" fillId="0" borderId="47" xfId="0" applyFont="1" applyBorder="1" applyAlignment="1" applyProtection="1">
      <alignment horizontal="right" vertical="center"/>
      <protection hidden="1"/>
    </xf>
    <xf numFmtId="0" fontId="12" fillId="0" borderId="50" xfId="0" applyFont="1" applyBorder="1" applyAlignment="1" applyProtection="1">
      <alignment horizontal="left" vertical="center"/>
      <protection hidden="1"/>
    </xf>
    <xf numFmtId="0" fontId="0" fillId="0" borderId="48" xfId="0" applyBorder="1" applyAlignment="1">
      <alignment/>
    </xf>
    <xf numFmtId="0" fontId="12" fillId="0" borderId="50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9" fillId="0" borderId="2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vertical="center" wrapText="1"/>
      <protection hidden="1"/>
    </xf>
    <xf numFmtId="0" fontId="11" fillId="0" borderId="49" xfId="0" applyFont="1" applyBorder="1" applyAlignment="1" applyProtection="1">
      <alignment vertical="center" wrapText="1"/>
      <protection hidden="1"/>
    </xf>
    <xf numFmtId="0" fontId="11" fillId="0" borderId="50" xfId="0" applyFont="1" applyBorder="1" applyAlignment="1" applyProtection="1">
      <alignment vertical="center" wrapText="1"/>
      <protection hidden="1"/>
    </xf>
    <xf numFmtId="0" fontId="11" fillId="0" borderId="51" xfId="0" applyFont="1" applyBorder="1" applyAlignment="1" applyProtection="1">
      <alignment vertical="center" wrapText="1"/>
      <protection hidden="1"/>
    </xf>
    <xf numFmtId="0" fontId="0" fillId="0" borderId="47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Loopafstanden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3225"/>
          <c:w val="0.919"/>
          <c:h val="0.92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Mannen!$I$22:$I$57</c:f>
              <c:numCache/>
            </c:numRef>
          </c:val>
          <c:smooth val="0"/>
        </c:ser>
        <c:marker val="1"/>
        <c:axId val="36203167"/>
        <c:axId val="57393048"/>
      </c:line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Aantal keer gelopen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93048"/>
        <c:crosses val="autoZero"/>
        <c:auto val="0"/>
        <c:lblOffset val="100"/>
        <c:noMultiLvlLbl val="0"/>
      </c:catAx>
      <c:valAx>
        <c:axId val="573930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Gelopen afstand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03167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Loopafstanden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225"/>
          <c:w val="0.91125"/>
          <c:h val="0.943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Vrouwen!$I$22:$I$57</c:f>
              <c:numCache/>
            </c:numRef>
          </c:val>
          <c:smooth val="0"/>
        </c:ser>
        <c:marker val="1"/>
        <c:axId val="46775385"/>
        <c:axId val="18325282"/>
      </c:lineChart>
      <c:catAx>
        <c:axId val="4677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Aantal keer gelopen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25282"/>
        <c:crosses val="autoZero"/>
        <c:auto val="0"/>
        <c:lblOffset val="100"/>
        <c:noMultiLvlLbl val="0"/>
      </c:catAx>
      <c:valAx>
        <c:axId val="1832528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Gelopen afstand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75385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123825</xdr:rowOff>
    </xdr:from>
    <xdr:to>
      <xdr:col>21</xdr:col>
      <xdr:colOff>581025</xdr:colOff>
      <xdr:row>45</xdr:row>
      <xdr:rowOff>47625</xdr:rowOff>
    </xdr:to>
    <xdr:graphicFrame>
      <xdr:nvGraphicFramePr>
        <xdr:cNvPr id="1" name="Chart 2"/>
        <xdr:cNvGraphicFramePr/>
      </xdr:nvGraphicFramePr>
      <xdr:xfrm>
        <a:off x="6153150" y="4257675"/>
        <a:ext cx="6324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6</xdr:row>
      <xdr:rowOff>9525</xdr:rowOff>
    </xdr:from>
    <xdr:to>
      <xdr:col>15</xdr:col>
      <xdr:colOff>19050</xdr:colOff>
      <xdr:row>8</xdr:row>
      <xdr:rowOff>9525</xdr:rowOff>
    </xdr:to>
    <xdr:sp>
      <xdr:nvSpPr>
        <xdr:cNvPr id="2" name="Line 18"/>
        <xdr:cNvSpPr>
          <a:spLocks/>
        </xdr:cNvSpPr>
      </xdr:nvSpPr>
      <xdr:spPr>
        <a:xfrm>
          <a:off x="6181725" y="1038225"/>
          <a:ext cx="1219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24</xdr:row>
      <xdr:rowOff>0</xdr:rowOff>
    </xdr:from>
    <xdr:to>
      <xdr:col>22</xdr:col>
      <xdr:colOff>0</xdr:colOff>
      <xdr:row>45</xdr:row>
      <xdr:rowOff>66675</xdr:rowOff>
    </xdr:to>
    <xdr:graphicFrame>
      <xdr:nvGraphicFramePr>
        <xdr:cNvPr id="1" name="Chart 3"/>
        <xdr:cNvGraphicFramePr/>
      </xdr:nvGraphicFramePr>
      <xdr:xfrm>
        <a:off x="6162675" y="4305300"/>
        <a:ext cx="63341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8</xdr:row>
      <xdr:rowOff>0</xdr:rowOff>
    </xdr:to>
    <xdr:sp>
      <xdr:nvSpPr>
        <xdr:cNvPr id="2" name="Line 15"/>
        <xdr:cNvSpPr>
          <a:spLocks/>
        </xdr:cNvSpPr>
      </xdr:nvSpPr>
      <xdr:spPr>
        <a:xfrm>
          <a:off x="6153150" y="1028700"/>
          <a:ext cx="1219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showGridLines="0" zoomScale="75" zoomScaleNormal="75" workbookViewId="0" topLeftCell="A1">
      <selection activeCell="X25" sqref="X25"/>
    </sheetView>
  </sheetViews>
  <sheetFormatPr defaultColWidth="9.140625" defaultRowHeight="12.75"/>
  <cols>
    <col min="1" max="1" width="9.28125" style="0" customWidth="1"/>
    <col min="2" max="12" width="6.7109375" style="0" customWidth="1"/>
    <col min="14" max="14" width="9.28125" style="0" customWidth="1"/>
    <col min="16" max="20" width="11.7109375" style="0" customWidth="1"/>
  </cols>
  <sheetData>
    <row r="1" spans="1:22" ht="13.5" customHeight="1">
      <c r="A1" s="29" t="s">
        <v>0</v>
      </c>
      <c r="B1" s="15"/>
      <c r="C1" s="15"/>
      <c r="D1" s="16"/>
      <c r="E1" s="36"/>
      <c r="F1" s="37" t="s">
        <v>1</v>
      </c>
      <c r="G1" s="38"/>
      <c r="H1" s="15"/>
      <c r="I1" s="15"/>
      <c r="J1" s="15"/>
      <c r="K1" s="15"/>
      <c r="L1" s="1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3.5" customHeight="1">
      <c r="A2" s="30" t="s">
        <v>2</v>
      </c>
      <c r="B2" s="31" t="s">
        <v>3</v>
      </c>
      <c r="C2" s="33" t="s">
        <v>4</v>
      </c>
      <c r="D2" s="34" t="s">
        <v>5</v>
      </c>
      <c r="E2" s="39"/>
      <c r="F2" s="40" t="s">
        <v>6</v>
      </c>
      <c r="G2" s="41"/>
      <c r="H2" s="17"/>
      <c r="I2" s="12"/>
      <c r="J2" s="5"/>
      <c r="K2" s="5"/>
      <c r="L2" s="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3.5" customHeight="1" thickBot="1">
      <c r="A3" s="24">
        <v>52</v>
      </c>
      <c r="B3" s="32">
        <f>209-(A3*0.8)</f>
        <v>167.4</v>
      </c>
      <c r="C3" s="25">
        <v>48</v>
      </c>
      <c r="D3" s="35">
        <f>(B3-C3)</f>
        <v>119.4</v>
      </c>
      <c r="E3" s="39"/>
      <c r="F3" s="42" t="s">
        <v>7</v>
      </c>
      <c r="G3" s="43"/>
      <c r="H3" s="26">
        <v>2600</v>
      </c>
      <c r="I3" s="44" t="s">
        <v>8</v>
      </c>
      <c r="J3" s="44"/>
      <c r="K3" s="44"/>
      <c r="L3" s="45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3.5" customHeight="1">
      <c r="A4" s="46"/>
      <c r="B4" s="39"/>
      <c r="C4" s="39"/>
      <c r="D4" s="39"/>
      <c r="E4" s="39"/>
      <c r="F4" s="39"/>
      <c r="G4" s="39"/>
      <c r="H4" s="39"/>
      <c r="I4" s="39"/>
      <c r="J4" s="39"/>
      <c r="K4" s="39"/>
      <c r="L4" s="47"/>
      <c r="M4" s="76"/>
      <c r="O4" s="158"/>
      <c r="S4" s="39"/>
      <c r="T4" s="76"/>
      <c r="U4" s="76"/>
      <c r="V4" s="76"/>
    </row>
    <row r="5" spans="1:22" ht="13.5" customHeight="1">
      <c r="A5" s="40" t="s">
        <v>9</v>
      </c>
      <c r="B5" s="48">
        <v>0.5</v>
      </c>
      <c r="C5" s="48">
        <v>0.55</v>
      </c>
      <c r="D5" s="48">
        <v>0.6</v>
      </c>
      <c r="E5" s="48">
        <v>0.65</v>
      </c>
      <c r="F5" s="48">
        <v>0.7</v>
      </c>
      <c r="G5" s="48">
        <v>0.75</v>
      </c>
      <c r="H5" s="48">
        <v>0.8</v>
      </c>
      <c r="I5" s="48">
        <v>0.85</v>
      </c>
      <c r="J5" s="48">
        <v>0.9</v>
      </c>
      <c r="K5" s="48">
        <v>0.95</v>
      </c>
      <c r="L5" s="49">
        <v>1</v>
      </c>
      <c r="M5" s="76"/>
      <c r="N5" s="177" t="s">
        <v>63</v>
      </c>
      <c r="O5" s="178"/>
      <c r="P5" s="171" t="s">
        <v>64</v>
      </c>
      <c r="Q5" s="172"/>
      <c r="R5" s="172"/>
      <c r="S5" s="172"/>
      <c r="T5" s="173"/>
      <c r="U5" s="76"/>
      <c r="V5" s="76"/>
    </row>
    <row r="6" spans="1:22" ht="13.5" customHeight="1">
      <c r="A6" s="50" t="s">
        <v>58</v>
      </c>
      <c r="B6" s="51">
        <f>(D3/100)*50+C3</f>
        <v>107.69999999999999</v>
      </c>
      <c r="C6" s="51">
        <f>(D3/100)*55+C3</f>
        <v>113.67</v>
      </c>
      <c r="D6" s="51">
        <f>(D3/100)*60+C3</f>
        <v>119.64</v>
      </c>
      <c r="E6" s="51">
        <f>(D3/100)*65+C3</f>
        <v>125.61</v>
      </c>
      <c r="F6" s="51">
        <f>(D3/100)*70+C3</f>
        <v>131.57999999999998</v>
      </c>
      <c r="G6" s="51">
        <f>(D3/100)*75+C3</f>
        <v>137.55</v>
      </c>
      <c r="H6" s="51">
        <f>(D3/100)*80+C3</f>
        <v>143.51999999999998</v>
      </c>
      <c r="I6" s="51">
        <f>+(D3/100)*85+C3</f>
        <v>149.49</v>
      </c>
      <c r="J6" s="51">
        <f>+(D3/100)*90+C3</f>
        <v>155.45999999999998</v>
      </c>
      <c r="K6" s="51">
        <f>(D3/100)*95+C3</f>
        <v>161.43</v>
      </c>
      <c r="L6" s="52">
        <f>(D3/100)*100+C3</f>
        <v>167.39999999999998</v>
      </c>
      <c r="M6" s="76"/>
      <c r="N6" s="179"/>
      <c r="O6" s="180"/>
      <c r="P6" s="174"/>
      <c r="Q6" s="175"/>
      <c r="R6" s="175"/>
      <c r="S6" s="175"/>
      <c r="T6" s="176"/>
      <c r="U6" s="76"/>
      <c r="V6" s="76"/>
    </row>
    <row r="7" spans="1:22" ht="13.5" customHeight="1">
      <c r="A7" s="53" t="s">
        <v>10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7"/>
      <c r="M7" s="76"/>
      <c r="N7" s="162"/>
      <c r="O7" s="160" t="s">
        <v>2</v>
      </c>
      <c r="P7" s="183" t="s">
        <v>11</v>
      </c>
      <c r="Q7" s="183" t="s">
        <v>12</v>
      </c>
      <c r="R7" s="183" t="s">
        <v>13</v>
      </c>
      <c r="S7" s="183" t="s">
        <v>14</v>
      </c>
      <c r="T7" s="183" t="s">
        <v>59</v>
      </c>
      <c r="U7" s="76"/>
      <c r="V7" s="76"/>
    </row>
    <row r="8" spans="1:22" ht="13.5" customHeight="1">
      <c r="A8" s="54" t="s">
        <v>15</v>
      </c>
      <c r="B8" s="55" t="s">
        <v>16</v>
      </c>
      <c r="C8" s="56"/>
      <c r="D8" s="56"/>
      <c r="E8" s="57"/>
      <c r="F8" s="39"/>
      <c r="G8" s="58" t="s">
        <v>17</v>
      </c>
      <c r="H8" s="59"/>
      <c r="I8" s="59"/>
      <c r="J8" s="59"/>
      <c r="K8" s="59"/>
      <c r="L8" s="60"/>
      <c r="M8" s="76"/>
      <c r="N8" s="161" t="s">
        <v>136</v>
      </c>
      <c r="O8" s="157"/>
      <c r="P8" s="184"/>
      <c r="Q8" s="184"/>
      <c r="R8" s="184"/>
      <c r="S8" s="184"/>
      <c r="T8" s="184"/>
      <c r="U8" s="76"/>
      <c r="V8" s="76"/>
    </row>
    <row r="9" spans="1:22" ht="13.5" customHeight="1">
      <c r="A9" s="61" t="s">
        <v>18</v>
      </c>
      <c r="B9" s="33">
        <v>1</v>
      </c>
      <c r="C9" s="62">
        <f>B6</f>
        <v>107.69999999999999</v>
      </c>
      <c r="D9" s="63" t="s">
        <v>19</v>
      </c>
      <c r="E9" s="62">
        <f>+D6</f>
        <v>119.64</v>
      </c>
      <c r="F9" s="64" t="s">
        <v>20</v>
      </c>
      <c r="G9" s="65" t="s">
        <v>21</v>
      </c>
      <c r="H9" s="66"/>
      <c r="I9" s="66"/>
      <c r="J9" s="66"/>
      <c r="K9" s="66"/>
      <c r="L9" s="67"/>
      <c r="M9" s="76"/>
      <c r="N9" s="166" t="s">
        <v>42</v>
      </c>
      <c r="O9" s="166"/>
      <c r="P9" s="169" t="s">
        <v>65</v>
      </c>
      <c r="Q9" s="169" t="s">
        <v>66</v>
      </c>
      <c r="R9" s="169" t="s">
        <v>67</v>
      </c>
      <c r="S9" s="169" t="s">
        <v>68</v>
      </c>
      <c r="T9" s="169" t="s">
        <v>69</v>
      </c>
      <c r="U9" s="76"/>
      <c r="V9" s="76"/>
    </row>
    <row r="10" spans="1:22" ht="13.5" customHeight="1">
      <c r="A10" s="61" t="s">
        <v>22</v>
      </c>
      <c r="B10" s="33">
        <v>2</v>
      </c>
      <c r="C10" s="62">
        <f>D6</f>
        <v>119.64</v>
      </c>
      <c r="D10" s="63" t="s">
        <v>19</v>
      </c>
      <c r="E10" s="62">
        <f>G6</f>
        <v>137.55</v>
      </c>
      <c r="F10" s="64" t="s">
        <v>20</v>
      </c>
      <c r="G10" s="65" t="s">
        <v>23</v>
      </c>
      <c r="H10" s="66"/>
      <c r="I10" s="66"/>
      <c r="J10" s="66"/>
      <c r="K10" s="66"/>
      <c r="L10" s="67"/>
      <c r="M10" s="76"/>
      <c r="N10" s="166"/>
      <c r="O10" s="166"/>
      <c r="P10" s="169"/>
      <c r="Q10" s="169"/>
      <c r="R10" s="169"/>
      <c r="S10" s="169"/>
      <c r="T10" s="169"/>
      <c r="U10" s="76"/>
      <c r="V10" s="76"/>
    </row>
    <row r="11" spans="1:22" ht="13.5" customHeight="1">
      <c r="A11" s="61" t="s">
        <v>25</v>
      </c>
      <c r="B11" s="33">
        <v>3</v>
      </c>
      <c r="C11" s="62">
        <f>G6</f>
        <v>137.55</v>
      </c>
      <c r="D11" s="63" t="s">
        <v>19</v>
      </c>
      <c r="E11" s="62">
        <f>I6</f>
        <v>149.49</v>
      </c>
      <c r="F11" s="64" t="s">
        <v>20</v>
      </c>
      <c r="G11" s="65" t="s">
        <v>26</v>
      </c>
      <c r="H11" s="66"/>
      <c r="I11" s="66"/>
      <c r="J11" s="66"/>
      <c r="K11" s="66"/>
      <c r="L11" s="67"/>
      <c r="M11" s="76"/>
      <c r="N11" s="167" t="s">
        <v>38</v>
      </c>
      <c r="O11" s="167"/>
      <c r="P11" s="164" t="s">
        <v>70</v>
      </c>
      <c r="Q11" s="164" t="s">
        <v>71</v>
      </c>
      <c r="R11" s="164" t="s">
        <v>72</v>
      </c>
      <c r="S11" s="164" t="s">
        <v>74</v>
      </c>
      <c r="T11" s="164" t="s">
        <v>73</v>
      </c>
      <c r="U11" s="76"/>
      <c r="V11" s="76"/>
    </row>
    <row r="12" spans="1:22" ht="13.5" customHeight="1">
      <c r="A12" s="61" t="s">
        <v>27</v>
      </c>
      <c r="B12" s="33">
        <v>4</v>
      </c>
      <c r="C12" s="62">
        <f>I6</f>
        <v>149.49</v>
      </c>
      <c r="D12" s="63" t="s">
        <v>19</v>
      </c>
      <c r="E12" s="62">
        <f>K6</f>
        <v>161.43</v>
      </c>
      <c r="F12" s="64" t="s">
        <v>20</v>
      </c>
      <c r="G12" s="65" t="s">
        <v>28</v>
      </c>
      <c r="H12" s="66"/>
      <c r="I12" s="66"/>
      <c r="J12" s="66"/>
      <c r="K12" s="66"/>
      <c r="L12" s="67"/>
      <c r="M12" s="76"/>
      <c r="N12" s="167"/>
      <c r="O12" s="167"/>
      <c r="P12" s="164"/>
      <c r="Q12" s="164"/>
      <c r="R12" s="164"/>
      <c r="S12" s="164"/>
      <c r="T12" s="164"/>
      <c r="U12" s="76"/>
      <c r="V12" s="76"/>
    </row>
    <row r="13" spans="1:22" ht="13.5" customHeight="1" thickBot="1">
      <c r="A13" s="68" t="s">
        <v>30</v>
      </c>
      <c r="B13" s="69">
        <v>5</v>
      </c>
      <c r="C13" s="70">
        <f>K6</f>
        <v>161.43</v>
      </c>
      <c r="D13" s="71" t="s">
        <v>19</v>
      </c>
      <c r="E13" s="70">
        <f>L6</f>
        <v>167.39999999999998</v>
      </c>
      <c r="F13" s="72" t="s">
        <v>20</v>
      </c>
      <c r="G13" s="73" t="s">
        <v>31</v>
      </c>
      <c r="H13" s="74"/>
      <c r="I13" s="74"/>
      <c r="J13" s="74"/>
      <c r="K13" s="74"/>
      <c r="L13" s="75"/>
      <c r="M13" s="76"/>
      <c r="N13" s="166" t="s">
        <v>62</v>
      </c>
      <c r="O13" s="166"/>
      <c r="P13" s="170" t="s">
        <v>75</v>
      </c>
      <c r="Q13" s="170" t="s">
        <v>86</v>
      </c>
      <c r="R13" s="170" t="s">
        <v>76</v>
      </c>
      <c r="S13" s="170" t="s">
        <v>78</v>
      </c>
      <c r="T13" s="170" t="s">
        <v>77</v>
      </c>
      <c r="U13" s="76"/>
      <c r="V13" s="76"/>
    </row>
    <row r="14" spans="1:22" ht="13.5" customHeight="1" thickBo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166"/>
      <c r="O14" s="166"/>
      <c r="P14" s="170"/>
      <c r="Q14" s="170"/>
      <c r="R14" s="170"/>
      <c r="S14" s="170"/>
      <c r="T14" s="170"/>
      <c r="U14" s="76"/>
      <c r="V14" s="76"/>
    </row>
    <row r="15" spans="1:22" ht="13.5" customHeight="1">
      <c r="A15" s="77" t="s">
        <v>32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6"/>
      <c r="N15" s="166" t="s">
        <v>61</v>
      </c>
      <c r="O15" s="166"/>
      <c r="P15" s="170" t="s">
        <v>79</v>
      </c>
      <c r="Q15" s="170" t="s">
        <v>80</v>
      </c>
      <c r="R15" s="170" t="s">
        <v>81</v>
      </c>
      <c r="S15" s="170" t="s">
        <v>82</v>
      </c>
      <c r="T15" s="170" t="s">
        <v>83</v>
      </c>
      <c r="U15" s="76"/>
      <c r="V15" s="76"/>
    </row>
    <row r="16" spans="1:22" ht="13.5" customHeight="1">
      <c r="A16" s="53" t="s">
        <v>10</v>
      </c>
      <c r="B16" s="39" t="s">
        <v>33</v>
      </c>
      <c r="C16" s="39"/>
      <c r="D16" s="39"/>
      <c r="E16" s="80" t="s">
        <v>34</v>
      </c>
      <c r="F16" s="81"/>
      <c r="G16" s="80" t="s">
        <v>35</v>
      </c>
      <c r="H16" s="81"/>
      <c r="I16" s="80" t="s">
        <v>36</v>
      </c>
      <c r="J16" s="81"/>
      <c r="K16" s="80" t="s">
        <v>37</v>
      </c>
      <c r="L16" s="82"/>
      <c r="M16" s="76"/>
      <c r="N16" s="166"/>
      <c r="O16" s="166"/>
      <c r="P16" s="170"/>
      <c r="Q16" s="170"/>
      <c r="R16" s="170"/>
      <c r="S16" s="170"/>
      <c r="T16" s="170"/>
      <c r="U16" s="76"/>
      <c r="V16" s="76"/>
    </row>
    <row r="17" spans="1:22" ht="13.5" customHeight="1">
      <c r="A17" s="54" t="s">
        <v>15</v>
      </c>
      <c r="B17" s="83" t="s">
        <v>39</v>
      </c>
      <c r="C17" s="84" t="s">
        <v>19</v>
      </c>
      <c r="D17" s="85" t="s">
        <v>40</v>
      </c>
      <c r="E17" s="86" t="s">
        <v>39</v>
      </c>
      <c r="F17" s="87" t="s">
        <v>19</v>
      </c>
      <c r="G17" s="86" t="s">
        <v>39</v>
      </c>
      <c r="H17" s="63" t="s">
        <v>19</v>
      </c>
      <c r="I17" s="86" t="s">
        <v>39</v>
      </c>
      <c r="J17" s="63" t="s">
        <v>19</v>
      </c>
      <c r="K17" s="88" t="s">
        <v>39</v>
      </c>
      <c r="L17" s="89" t="s">
        <v>19</v>
      </c>
      <c r="M17" s="76"/>
      <c r="N17" s="168" t="s">
        <v>60</v>
      </c>
      <c r="O17" s="168"/>
      <c r="P17" s="164" t="s">
        <v>84</v>
      </c>
      <c r="Q17" s="164" t="s">
        <v>85</v>
      </c>
      <c r="R17" s="164" t="s">
        <v>87</v>
      </c>
      <c r="S17" s="164" t="s">
        <v>88</v>
      </c>
      <c r="T17" s="170" t="s">
        <v>89</v>
      </c>
      <c r="U17" s="76"/>
      <c r="V17" s="76"/>
    </row>
    <row r="18" spans="1:22" ht="13.5" customHeight="1">
      <c r="A18" s="90" t="s">
        <v>27</v>
      </c>
      <c r="B18" s="91">
        <f>I6</f>
        <v>149.49</v>
      </c>
      <c r="C18" s="92">
        <f>K6</f>
        <v>161.43</v>
      </c>
      <c r="D18" s="85" t="s">
        <v>41</v>
      </c>
      <c r="E18" s="93">
        <f>200/(H3*100/90/720)*105%</f>
        <v>52.338461538461544</v>
      </c>
      <c r="F18" s="94">
        <f>200/(H3*100/90/720)*115%</f>
        <v>57.32307692307692</v>
      </c>
      <c r="G18" s="93">
        <f>400/(H3*100/90/720)*105%</f>
        <v>104.67692307692309</v>
      </c>
      <c r="H18" s="27">
        <f>400/(H3*100/90/720)*115%</f>
        <v>114.64615384615384</v>
      </c>
      <c r="I18" s="93">
        <f>800/(H3*100/90/720)*105%</f>
        <v>209.35384615384618</v>
      </c>
      <c r="J18" s="27">
        <f>800/(H3*100/90/720)*115%</f>
        <v>229.29230769230767</v>
      </c>
      <c r="K18" s="95">
        <f>1000/(H3*100/90/720)*105%</f>
        <v>261.6923076923077</v>
      </c>
      <c r="L18" s="96">
        <f>1000/(H3*100/90/720)*115%</f>
        <v>286.6153846153846</v>
      </c>
      <c r="M18" s="76"/>
      <c r="N18" s="168"/>
      <c r="O18" s="168"/>
      <c r="P18" s="164"/>
      <c r="Q18" s="164"/>
      <c r="R18" s="164"/>
      <c r="S18" s="164"/>
      <c r="T18" s="170"/>
      <c r="U18" s="76"/>
      <c r="V18" s="76"/>
    </row>
    <row r="19" spans="1:22" ht="13.5" customHeight="1" thickBot="1">
      <c r="A19" s="97" t="s">
        <v>30</v>
      </c>
      <c r="B19" s="98">
        <f>K6</f>
        <v>161.43</v>
      </c>
      <c r="C19" s="99">
        <f>L6</f>
        <v>167.39999999999998</v>
      </c>
      <c r="D19" s="100" t="s">
        <v>41</v>
      </c>
      <c r="E19" s="101">
        <f>200/(H3*100/90/720)</f>
        <v>49.84615384615385</v>
      </c>
      <c r="F19" s="102">
        <f>200/(H3*100/90/720)*105%</f>
        <v>52.338461538461544</v>
      </c>
      <c r="G19" s="101">
        <f>400/(H3*100/90/720)</f>
        <v>99.6923076923077</v>
      </c>
      <c r="H19" s="103">
        <f>400/(H3*100/90/720)*105%</f>
        <v>104.67692307692309</v>
      </c>
      <c r="I19" s="101">
        <f>800/(H3*100/90/720)</f>
        <v>199.3846153846154</v>
      </c>
      <c r="J19" s="103">
        <f>800/(H3*100/90/720)*105%</f>
        <v>209.35384615384618</v>
      </c>
      <c r="K19" s="104">
        <f>1000/(H3*100/90/720)</f>
        <v>249.23076923076923</v>
      </c>
      <c r="L19" s="105">
        <f>1000/(H3*100/90/720)*105%</f>
        <v>261.6923076923077</v>
      </c>
      <c r="M19" s="76"/>
      <c r="N19" s="166" t="s">
        <v>29</v>
      </c>
      <c r="O19" s="166"/>
      <c r="P19" s="165" t="s">
        <v>90</v>
      </c>
      <c r="Q19" s="165" t="s">
        <v>91</v>
      </c>
      <c r="R19" s="165" t="s">
        <v>92</v>
      </c>
      <c r="S19" s="165" t="s">
        <v>93</v>
      </c>
      <c r="T19" s="165" t="s">
        <v>94</v>
      </c>
      <c r="U19" s="76"/>
      <c r="V19" s="76"/>
    </row>
    <row r="20" spans="1:22" ht="13.5" customHeight="1" thickBot="1">
      <c r="A20" s="106" t="s">
        <v>43</v>
      </c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76"/>
      <c r="N20" s="166"/>
      <c r="O20" s="166"/>
      <c r="P20" s="165"/>
      <c r="Q20" s="165"/>
      <c r="R20" s="165"/>
      <c r="S20" s="165"/>
      <c r="T20" s="165"/>
      <c r="U20" s="76"/>
      <c r="V20" s="76"/>
    </row>
    <row r="21" spans="1:22" ht="28.5" customHeight="1">
      <c r="A21" s="108" t="s">
        <v>44</v>
      </c>
      <c r="B21" s="109" t="s">
        <v>45</v>
      </c>
      <c r="C21" s="110"/>
      <c r="D21" s="111" t="s">
        <v>46</v>
      </c>
      <c r="E21" s="109"/>
      <c r="F21" s="109"/>
      <c r="G21" s="112"/>
      <c r="H21" s="113" t="s">
        <v>47</v>
      </c>
      <c r="I21" s="114" t="s">
        <v>48</v>
      </c>
      <c r="J21" s="109" t="s">
        <v>49</v>
      </c>
      <c r="K21" s="109"/>
      <c r="L21" s="115"/>
      <c r="M21" s="76"/>
      <c r="N21" s="166" t="s">
        <v>24</v>
      </c>
      <c r="O21" s="166"/>
      <c r="P21" s="159" t="s">
        <v>95</v>
      </c>
      <c r="Q21" s="159" t="s">
        <v>96</v>
      </c>
      <c r="R21" s="159" t="s">
        <v>97</v>
      </c>
      <c r="S21" s="159" t="s">
        <v>98</v>
      </c>
      <c r="T21" s="159" t="s">
        <v>99</v>
      </c>
      <c r="U21" s="76"/>
      <c r="V21" s="76"/>
    </row>
    <row r="22" spans="1:22" ht="13.5" customHeight="1">
      <c r="A22" s="18"/>
      <c r="B22" s="5"/>
      <c r="C22" s="11"/>
      <c r="D22" s="5"/>
      <c r="E22" s="5"/>
      <c r="F22" s="5"/>
      <c r="G22" s="5"/>
      <c r="H22" s="4"/>
      <c r="I22" s="13"/>
      <c r="J22" s="5"/>
      <c r="K22" s="5"/>
      <c r="L22" s="6"/>
      <c r="M22" s="76"/>
      <c r="N22" s="155"/>
      <c r="O22" s="156"/>
      <c r="P22" s="181" t="s">
        <v>134</v>
      </c>
      <c r="Q22" s="181"/>
      <c r="R22" s="181"/>
      <c r="S22" s="181"/>
      <c r="T22" s="181"/>
      <c r="U22" s="76"/>
      <c r="V22" s="76"/>
    </row>
    <row r="23" spans="1:22" ht="13.5" customHeight="1">
      <c r="A23" s="18"/>
      <c r="B23" s="5"/>
      <c r="C23" s="11"/>
      <c r="D23" s="19"/>
      <c r="E23" s="19"/>
      <c r="F23" s="19"/>
      <c r="G23" s="19"/>
      <c r="H23" s="4"/>
      <c r="I23" s="13"/>
      <c r="J23" s="5"/>
      <c r="K23" s="5"/>
      <c r="L23" s="6"/>
      <c r="M23" s="76"/>
      <c r="N23" s="76"/>
      <c r="O23" s="76"/>
      <c r="P23" s="182"/>
      <c r="Q23" s="182"/>
      <c r="R23" s="182"/>
      <c r="S23" s="182"/>
      <c r="T23" s="182"/>
      <c r="U23" s="76"/>
      <c r="V23" s="76"/>
    </row>
    <row r="24" spans="1:22" ht="13.5" customHeight="1">
      <c r="A24" s="18"/>
      <c r="B24" s="5"/>
      <c r="C24" s="11"/>
      <c r="D24" s="5"/>
      <c r="E24" s="5"/>
      <c r="F24" s="5"/>
      <c r="G24" s="5"/>
      <c r="H24" s="4"/>
      <c r="I24" s="13"/>
      <c r="J24" s="5"/>
      <c r="K24" s="5"/>
      <c r="L24" s="6"/>
      <c r="M24" s="76"/>
      <c r="N24" s="76"/>
      <c r="O24" s="76"/>
      <c r="P24" s="182"/>
      <c r="Q24" s="182"/>
      <c r="R24" s="182"/>
      <c r="S24" s="182"/>
      <c r="T24" s="182"/>
      <c r="U24" s="76"/>
      <c r="V24" s="76"/>
    </row>
    <row r="25" spans="1:22" ht="13.5" customHeight="1">
      <c r="A25" s="18"/>
      <c r="B25" s="5"/>
      <c r="C25" s="11"/>
      <c r="D25" s="5"/>
      <c r="E25" s="5"/>
      <c r="F25" s="5"/>
      <c r="G25" s="5"/>
      <c r="H25" s="4"/>
      <c r="I25" s="13"/>
      <c r="J25" s="5"/>
      <c r="K25" s="5"/>
      <c r="L25" s="6"/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 ht="13.5" customHeight="1">
      <c r="A26" s="18"/>
      <c r="B26" s="5"/>
      <c r="C26" s="11"/>
      <c r="D26" s="5"/>
      <c r="E26" s="5"/>
      <c r="F26" s="5"/>
      <c r="G26" s="5"/>
      <c r="H26" s="4"/>
      <c r="I26" s="13"/>
      <c r="J26" s="5"/>
      <c r="K26" s="5"/>
      <c r="L26" s="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ht="13.5" customHeight="1">
      <c r="A27" s="18"/>
      <c r="B27" s="5"/>
      <c r="C27" s="11"/>
      <c r="D27" s="5"/>
      <c r="E27" s="5"/>
      <c r="F27" s="5"/>
      <c r="G27" s="5"/>
      <c r="H27" s="4"/>
      <c r="I27" s="13"/>
      <c r="J27" s="5"/>
      <c r="K27" s="5"/>
      <c r="L27" s="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ht="13.5" customHeight="1">
      <c r="A28" s="18"/>
      <c r="B28" s="5"/>
      <c r="C28" s="11"/>
      <c r="D28" s="5"/>
      <c r="E28" s="5"/>
      <c r="F28" s="5"/>
      <c r="G28" s="5"/>
      <c r="H28" s="4"/>
      <c r="I28" s="13"/>
      <c r="J28" s="5"/>
      <c r="K28" s="5"/>
      <c r="L28" s="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ht="13.5" customHeight="1">
      <c r="A29" s="18"/>
      <c r="B29" s="5"/>
      <c r="C29" s="11"/>
      <c r="D29" s="5"/>
      <c r="E29" s="5"/>
      <c r="F29" s="5"/>
      <c r="G29" s="1"/>
      <c r="H29" s="4"/>
      <c r="I29" s="13"/>
      <c r="J29" s="5"/>
      <c r="K29" s="5"/>
      <c r="L29" s="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13.5" customHeight="1">
      <c r="A30" s="18"/>
      <c r="B30" s="5"/>
      <c r="C30" s="11"/>
      <c r="D30" s="5"/>
      <c r="E30" s="5"/>
      <c r="F30" s="5"/>
      <c r="G30" s="5"/>
      <c r="H30" s="4"/>
      <c r="I30" s="13"/>
      <c r="J30" s="5"/>
      <c r="K30" s="5"/>
      <c r="L30" s="6"/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 ht="13.5" customHeight="1">
      <c r="A31" s="18"/>
      <c r="B31" s="5"/>
      <c r="C31" s="11"/>
      <c r="D31" s="5"/>
      <c r="E31" s="5"/>
      <c r="F31" s="5"/>
      <c r="G31" s="5"/>
      <c r="H31" s="4"/>
      <c r="I31" s="13"/>
      <c r="J31" s="5"/>
      <c r="K31" s="5"/>
      <c r="L31" s="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ht="13.5" customHeight="1">
      <c r="A32" s="18"/>
      <c r="B32" s="5"/>
      <c r="C32" s="11"/>
      <c r="D32" s="5"/>
      <c r="E32" s="5"/>
      <c r="F32" s="5"/>
      <c r="G32" s="5"/>
      <c r="H32" s="4"/>
      <c r="I32" s="13"/>
      <c r="J32" s="5"/>
      <c r="K32" s="5"/>
      <c r="L32" s="6"/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 ht="13.5" customHeight="1">
      <c r="A33" s="18"/>
      <c r="B33" s="5"/>
      <c r="C33" s="11"/>
      <c r="D33" s="5"/>
      <c r="E33" s="5"/>
      <c r="F33" s="5"/>
      <c r="G33" s="5"/>
      <c r="H33" s="4"/>
      <c r="I33" s="13"/>
      <c r="J33" s="5"/>
      <c r="K33" s="5"/>
      <c r="L33" s="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ht="13.5" customHeight="1">
      <c r="A34" s="18"/>
      <c r="B34" s="5"/>
      <c r="C34" s="11"/>
      <c r="D34" s="5"/>
      <c r="E34" s="5"/>
      <c r="F34" s="5"/>
      <c r="G34" s="5"/>
      <c r="H34" s="4"/>
      <c r="I34" s="13"/>
      <c r="J34" s="5"/>
      <c r="K34" s="5"/>
      <c r="L34" s="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ht="13.5" customHeight="1">
      <c r="A35" s="18"/>
      <c r="B35" s="5"/>
      <c r="C35" s="11"/>
      <c r="D35" s="5"/>
      <c r="E35" s="5"/>
      <c r="F35" s="5"/>
      <c r="G35" s="5"/>
      <c r="H35" s="4"/>
      <c r="I35" s="13"/>
      <c r="J35" s="5"/>
      <c r="K35" s="5"/>
      <c r="L35" s="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 ht="13.5" customHeight="1">
      <c r="A36" s="18"/>
      <c r="B36" s="5"/>
      <c r="C36" s="11"/>
      <c r="D36" s="5"/>
      <c r="E36" s="5"/>
      <c r="F36" s="5"/>
      <c r="G36" s="5"/>
      <c r="H36" s="4"/>
      <c r="I36" s="13"/>
      <c r="J36" s="5"/>
      <c r="K36" s="5"/>
      <c r="L36" s="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ht="13.5" customHeight="1">
      <c r="A37" s="18"/>
      <c r="B37" s="5"/>
      <c r="C37" s="11"/>
      <c r="D37" s="5"/>
      <c r="E37" s="5"/>
      <c r="F37" s="5"/>
      <c r="G37" s="5"/>
      <c r="H37" s="4"/>
      <c r="I37" s="13"/>
      <c r="J37" s="5"/>
      <c r="K37" s="5"/>
      <c r="L37" s="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13.5" customHeight="1">
      <c r="A38" s="18"/>
      <c r="B38" s="5"/>
      <c r="C38" s="11"/>
      <c r="D38" s="5"/>
      <c r="E38" s="5"/>
      <c r="F38" s="5"/>
      <c r="G38" s="5"/>
      <c r="H38" s="4"/>
      <c r="I38" s="13"/>
      <c r="J38" s="5"/>
      <c r="K38" s="5"/>
      <c r="L38" s="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ht="13.5" customHeight="1">
      <c r="A39" s="18"/>
      <c r="B39" s="5"/>
      <c r="C39" s="11"/>
      <c r="D39" s="5"/>
      <c r="E39" s="5"/>
      <c r="F39" s="5"/>
      <c r="G39" s="5"/>
      <c r="H39" s="4"/>
      <c r="I39" s="13"/>
      <c r="J39" s="5"/>
      <c r="K39" s="5"/>
      <c r="L39" s="6"/>
      <c r="M39" s="76"/>
      <c r="U39" s="76"/>
      <c r="V39" s="76"/>
    </row>
    <row r="40" spans="1:22" ht="13.5" customHeight="1">
      <c r="A40" s="18"/>
      <c r="B40" s="5"/>
      <c r="C40" s="11"/>
      <c r="D40" s="5"/>
      <c r="E40" s="5"/>
      <c r="F40" s="5"/>
      <c r="G40" s="5"/>
      <c r="H40" s="4"/>
      <c r="I40" s="13"/>
      <c r="J40" s="5"/>
      <c r="K40" s="5"/>
      <c r="L40" s="6"/>
      <c r="M40" s="76"/>
      <c r="U40" s="76"/>
      <c r="V40" s="76"/>
    </row>
    <row r="41" spans="1:22" ht="13.5" customHeight="1">
      <c r="A41" s="18"/>
      <c r="B41" s="5"/>
      <c r="C41" s="11"/>
      <c r="D41" s="5"/>
      <c r="E41" s="5"/>
      <c r="F41" s="5"/>
      <c r="G41" s="5"/>
      <c r="H41" s="4"/>
      <c r="I41" s="13"/>
      <c r="J41" s="5"/>
      <c r="K41" s="5"/>
      <c r="L41" s="6"/>
      <c r="M41" s="76"/>
      <c r="U41" s="76"/>
      <c r="V41" s="76"/>
    </row>
    <row r="42" spans="1:22" ht="13.5" customHeight="1">
      <c r="A42" s="18"/>
      <c r="B42" s="5"/>
      <c r="C42" s="11"/>
      <c r="D42" s="5"/>
      <c r="E42" s="5"/>
      <c r="F42" s="5"/>
      <c r="G42" s="5"/>
      <c r="H42" s="4"/>
      <c r="I42" s="13"/>
      <c r="J42" s="5"/>
      <c r="K42" s="5"/>
      <c r="L42" s="6"/>
      <c r="M42" s="76"/>
      <c r="U42" s="76"/>
      <c r="V42" s="76"/>
    </row>
    <row r="43" spans="1:22" ht="13.5" customHeight="1">
      <c r="A43" s="18"/>
      <c r="B43" s="5"/>
      <c r="C43" s="11"/>
      <c r="D43" s="5"/>
      <c r="E43" s="5"/>
      <c r="F43" s="5"/>
      <c r="G43" s="5"/>
      <c r="H43" s="4"/>
      <c r="I43" s="13"/>
      <c r="J43" s="5"/>
      <c r="K43" s="5"/>
      <c r="L43" s="6"/>
      <c r="M43" s="76"/>
      <c r="U43" s="76"/>
      <c r="V43" s="76"/>
    </row>
    <row r="44" spans="1:22" ht="13.5" customHeight="1">
      <c r="A44" s="18"/>
      <c r="B44" s="5"/>
      <c r="C44" s="11"/>
      <c r="D44" s="5"/>
      <c r="E44" s="5"/>
      <c r="F44" s="5"/>
      <c r="G44" s="5"/>
      <c r="H44" s="4"/>
      <c r="I44" s="13"/>
      <c r="J44" s="5"/>
      <c r="K44" s="5"/>
      <c r="L44" s="6"/>
      <c r="M44" s="76"/>
      <c r="U44" s="76"/>
      <c r="V44" s="76"/>
    </row>
    <row r="45" spans="1:22" ht="13.5" customHeight="1">
      <c r="A45" s="18"/>
      <c r="B45" s="5"/>
      <c r="C45" s="11"/>
      <c r="D45" s="5"/>
      <c r="E45" s="5"/>
      <c r="F45" s="5"/>
      <c r="G45" s="5"/>
      <c r="H45" s="4"/>
      <c r="I45" s="13"/>
      <c r="J45" s="5"/>
      <c r="K45" s="5"/>
      <c r="L45" s="6"/>
      <c r="M45" s="76"/>
      <c r="U45" s="76"/>
      <c r="V45" s="76"/>
    </row>
    <row r="46" spans="1:22" ht="13.5" customHeight="1" thickBot="1">
      <c r="A46" s="18"/>
      <c r="B46" s="5"/>
      <c r="C46" s="11"/>
      <c r="D46" s="5"/>
      <c r="E46" s="5"/>
      <c r="F46" s="5"/>
      <c r="G46" s="5"/>
      <c r="H46" s="4"/>
      <c r="I46" s="13"/>
      <c r="J46" s="5"/>
      <c r="K46" s="5"/>
      <c r="L46" s="6"/>
      <c r="M46" s="76"/>
      <c r="U46" s="76"/>
      <c r="V46" s="76"/>
    </row>
    <row r="47" spans="1:22" ht="13.5" customHeight="1" thickBot="1">
      <c r="A47" s="18"/>
      <c r="B47" s="5"/>
      <c r="C47" s="11"/>
      <c r="D47" s="5"/>
      <c r="E47" s="5"/>
      <c r="F47" s="5"/>
      <c r="G47" s="5"/>
      <c r="H47" s="4"/>
      <c r="I47" s="13"/>
      <c r="J47" s="5"/>
      <c r="K47" s="5"/>
      <c r="L47" s="6"/>
      <c r="M47" s="76"/>
      <c r="O47" s="116" t="s">
        <v>50</v>
      </c>
      <c r="P47" s="117"/>
      <c r="Q47" s="117"/>
      <c r="R47" s="118"/>
      <c r="S47" s="119"/>
      <c r="T47" s="76"/>
      <c r="U47" s="76"/>
      <c r="V47" s="76"/>
    </row>
    <row r="48" spans="1:22" ht="13.5" customHeight="1">
      <c r="A48" s="18"/>
      <c r="B48" s="5"/>
      <c r="C48" s="11"/>
      <c r="D48" s="5"/>
      <c r="E48" s="5"/>
      <c r="F48" s="5"/>
      <c r="G48" s="5"/>
      <c r="H48" s="4"/>
      <c r="I48" s="13"/>
      <c r="J48" s="5"/>
      <c r="K48" s="5"/>
      <c r="L48" s="6"/>
      <c r="M48" s="76"/>
      <c r="O48" s="120"/>
      <c r="P48" s="76"/>
      <c r="Q48" s="121" t="s">
        <v>51</v>
      </c>
      <c r="R48" s="121" t="s">
        <v>48</v>
      </c>
      <c r="S48" s="122"/>
      <c r="T48" s="76"/>
      <c r="U48" s="76"/>
      <c r="V48" s="76"/>
    </row>
    <row r="49" spans="1:22" ht="13.5" customHeight="1">
      <c r="A49" s="18"/>
      <c r="B49" s="5"/>
      <c r="C49" s="11"/>
      <c r="D49" s="5"/>
      <c r="E49" s="5"/>
      <c r="F49" s="5"/>
      <c r="G49" s="5"/>
      <c r="H49" s="4"/>
      <c r="I49" s="13"/>
      <c r="J49" s="5"/>
      <c r="K49" s="5"/>
      <c r="L49" s="6"/>
      <c r="M49" s="76"/>
      <c r="O49" s="128" t="s">
        <v>52</v>
      </c>
      <c r="P49" s="129"/>
      <c r="Q49" s="14"/>
      <c r="R49" s="11"/>
      <c r="S49" s="76"/>
      <c r="T49" s="76"/>
      <c r="U49" s="76"/>
      <c r="V49" s="76"/>
    </row>
    <row r="50" spans="1:22" ht="13.5" customHeight="1">
      <c r="A50" s="18"/>
      <c r="B50" s="5"/>
      <c r="C50" s="11"/>
      <c r="D50" s="5"/>
      <c r="E50" s="5"/>
      <c r="F50" s="5"/>
      <c r="G50" s="5"/>
      <c r="H50" s="4"/>
      <c r="I50" s="13"/>
      <c r="J50" s="5"/>
      <c r="K50" s="5"/>
      <c r="L50" s="6"/>
      <c r="M50" s="76"/>
      <c r="O50" s="130"/>
      <c r="P50" s="131"/>
      <c r="Q50" s="133" t="e">
        <f>Q49*60/R49</f>
        <v>#DIV/0!</v>
      </c>
      <c r="R50" s="131" t="s">
        <v>53</v>
      </c>
      <c r="S50" s="76"/>
      <c r="T50" s="76"/>
      <c r="U50" s="76"/>
      <c r="V50" s="76"/>
    </row>
    <row r="51" spans="1:22" ht="13.5" customHeight="1">
      <c r="A51" s="18"/>
      <c r="B51" s="5"/>
      <c r="C51" s="11"/>
      <c r="D51" s="5"/>
      <c r="E51" s="5"/>
      <c r="F51" s="5"/>
      <c r="G51" s="5"/>
      <c r="H51" s="4"/>
      <c r="I51" s="13"/>
      <c r="J51" s="5"/>
      <c r="K51" s="5"/>
      <c r="L51" s="6"/>
      <c r="M51" s="76"/>
      <c r="O51" s="132" t="s">
        <v>54</v>
      </c>
      <c r="P51" s="41"/>
      <c r="Q51" s="134" t="e">
        <f>3600/Q50</f>
        <v>#DIV/0!</v>
      </c>
      <c r="R51" s="131" t="s">
        <v>55</v>
      </c>
      <c r="S51" s="76"/>
      <c r="T51" s="76"/>
      <c r="U51" s="76"/>
      <c r="V51" s="76"/>
    </row>
    <row r="52" spans="1:22" ht="13.5" customHeight="1">
      <c r="A52" s="18"/>
      <c r="B52" s="5"/>
      <c r="C52" s="11"/>
      <c r="D52" s="5"/>
      <c r="E52" s="5"/>
      <c r="F52" s="5"/>
      <c r="G52" s="5"/>
      <c r="H52" s="4"/>
      <c r="I52" s="13"/>
      <c r="J52" s="5"/>
      <c r="K52" s="5"/>
      <c r="L52" s="6"/>
      <c r="M52" s="76"/>
      <c r="O52" s="127"/>
      <c r="P52" s="127"/>
      <c r="Q52" s="76"/>
      <c r="R52" s="76"/>
      <c r="S52" s="76"/>
      <c r="T52" s="76"/>
      <c r="U52" s="76"/>
      <c r="V52" s="76"/>
    </row>
    <row r="53" spans="1:22" ht="13.5" customHeight="1" thickBot="1">
      <c r="A53" s="3"/>
      <c r="B53" s="5"/>
      <c r="C53" s="11"/>
      <c r="D53" s="5"/>
      <c r="E53" s="5"/>
      <c r="F53" s="5"/>
      <c r="G53" s="5"/>
      <c r="H53" s="4"/>
      <c r="I53" s="13"/>
      <c r="J53" s="5"/>
      <c r="K53" s="5"/>
      <c r="L53" s="6"/>
      <c r="M53" s="76"/>
      <c r="O53" s="76"/>
      <c r="P53" s="76"/>
      <c r="Q53" s="76"/>
      <c r="R53" s="76"/>
      <c r="S53" s="76"/>
      <c r="T53" s="76"/>
      <c r="U53" s="76"/>
      <c r="V53" s="76"/>
    </row>
    <row r="54" spans="1:22" ht="13.5" customHeight="1" thickTop="1">
      <c r="A54" s="3"/>
      <c r="B54" s="5"/>
      <c r="C54" s="11"/>
      <c r="D54" s="5"/>
      <c r="E54" s="5"/>
      <c r="F54" s="5"/>
      <c r="G54" s="5"/>
      <c r="H54" s="4"/>
      <c r="I54" s="13"/>
      <c r="J54" s="5"/>
      <c r="K54" s="5"/>
      <c r="L54" s="6"/>
      <c r="M54" s="76"/>
      <c r="O54" s="123" t="s">
        <v>56</v>
      </c>
      <c r="P54" s="124"/>
      <c r="Q54" s="76"/>
      <c r="R54" s="76"/>
      <c r="S54" s="76"/>
      <c r="T54" s="76"/>
      <c r="U54" s="76"/>
      <c r="V54" s="76"/>
    </row>
    <row r="55" spans="1:22" ht="13.5" customHeight="1" thickBot="1">
      <c r="A55" s="3"/>
      <c r="B55" s="5"/>
      <c r="C55" s="11"/>
      <c r="D55" s="5"/>
      <c r="E55" s="5"/>
      <c r="F55" s="5"/>
      <c r="G55" s="5"/>
      <c r="H55" s="4"/>
      <c r="I55" s="13"/>
      <c r="J55" s="5"/>
      <c r="K55" s="5"/>
      <c r="L55" s="6"/>
      <c r="M55" s="76"/>
      <c r="O55" s="125">
        <f>SUM(I22:I57)</f>
        <v>0</v>
      </c>
      <c r="P55" s="126" t="s">
        <v>57</v>
      </c>
      <c r="Q55" s="76"/>
      <c r="R55" s="76"/>
      <c r="S55" s="76"/>
      <c r="T55" s="76"/>
      <c r="U55" s="76"/>
      <c r="V55" s="76"/>
    </row>
    <row r="56" spans="1:22" ht="13.5" customHeight="1" thickTop="1">
      <c r="A56" s="3"/>
      <c r="B56" s="5"/>
      <c r="C56" s="11"/>
      <c r="D56" s="5"/>
      <c r="E56" s="5"/>
      <c r="F56" s="5"/>
      <c r="G56" s="5"/>
      <c r="H56" s="4"/>
      <c r="I56" s="13"/>
      <c r="J56" s="5"/>
      <c r="K56" s="5"/>
      <c r="L56" s="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ht="13.5" customHeight="1" thickBot="1">
      <c r="A57" s="7"/>
      <c r="B57" s="9"/>
      <c r="C57" s="20"/>
      <c r="D57" s="9"/>
      <c r="E57" s="9"/>
      <c r="F57" s="9"/>
      <c r="G57" s="9"/>
      <c r="H57" s="8"/>
      <c r="I57" s="21"/>
      <c r="J57" s="9"/>
      <c r="K57" s="9"/>
      <c r="L57" s="10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</sheetData>
  <sheetProtection password="C6B0" sheet="1" objects="1" scenarios="1"/>
  <mergeCells count="45">
    <mergeCell ref="P5:T6"/>
    <mergeCell ref="N5:O6"/>
    <mergeCell ref="P22:T24"/>
    <mergeCell ref="T17:T18"/>
    <mergeCell ref="T19:T20"/>
    <mergeCell ref="P7:P8"/>
    <mergeCell ref="Q7:Q8"/>
    <mergeCell ref="R7:R8"/>
    <mergeCell ref="S7:S8"/>
    <mergeCell ref="T7:T8"/>
    <mergeCell ref="T9:T10"/>
    <mergeCell ref="T11:T12"/>
    <mergeCell ref="T13:T14"/>
    <mergeCell ref="T15:T16"/>
    <mergeCell ref="S15:S16"/>
    <mergeCell ref="S13:S14"/>
    <mergeCell ref="S11:S12"/>
    <mergeCell ref="S9:S10"/>
    <mergeCell ref="R17:R18"/>
    <mergeCell ref="R19:R20"/>
    <mergeCell ref="S19:S20"/>
    <mergeCell ref="S17:S18"/>
    <mergeCell ref="R9:R10"/>
    <mergeCell ref="R11:R12"/>
    <mergeCell ref="R13:R14"/>
    <mergeCell ref="R15:R16"/>
    <mergeCell ref="Q17:Q18"/>
    <mergeCell ref="Q19:Q20"/>
    <mergeCell ref="P9:P10"/>
    <mergeCell ref="P11:P12"/>
    <mergeCell ref="P13:P14"/>
    <mergeCell ref="Q9:Q10"/>
    <mergeCell ref="Q11:Q12"/>
    <mergeCell ref="Q13:Q14"/>
    <mergeCell ref="Q15:Q16"/>
    <mergeCell ref="P15:P16"/>
    <mergeCell ref="P17:P18"/>
    <mergeCell ref="P19:P20"/>
    <mergeCell ref="N21:O21"/>
    <mergeCell ref="N9:O10"/>
    <mergeCell ref="N11:O12"/>
    <mergeCell ref="N13:O14"/>
    <mergeCell ref="N15:O16"/>
    <mergeCell ref="N17:O18"/>
    <mergeCell ref="N19:O20"/>
  </mergeCells>
  <printOptions/>
  <pageMargins left="0.38" right="0.2" top="0.51" bottom="0.45" header="0.15748031496062992" footer="0.19"/>
  <pageSetup horizontalDpi="300" verticalDpi="300" orientation="portrait" paperSize="9" r:id="rId4"/>
  <headerFooter alignWithMargins="0">
    <oddHeader>&amp;CTraining uithoudingsvermogen</oddHeader>
    <oddFooter>&amp;L&amp;A&amp;R&amp;D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="75" zoomScaleNormal="75" workbookViewId="0" topLeftCell="A1">
      <selection activeCell="G52" sqref="G52"/>
    </sheetView>
  </sheetViews>
  <sheetFormatPr defaultColWidth="9.140625" defaultRowHeight="12.75"/>
  <cols>
    <col min="1" max="1" width="9.28125" style="0" customWidth="1"/>
    <col min="2" max="12" width="6.7109375" style="0" customWidth="1"/>
    <col min="16" max="20" width="11.7109375" style="0" customWidth="1"/>
  </cols>
  <sheetData>
    <row r="1" spans="1:22" ht="13.5" customHeight="1">
      <c r="A1" s="29" t="s">
        <v>0</v>
      </c>
      <c r="B1" s="15"/>
      <c r="C1" s="15"/>
      <c r="D1" s="16"/>
      <c r="E1" s="36"/>
      <c r="F1" s="37" t="s">
        <v>1</v>
      </c>
      <c r="G1" s="38"/>
      <c r="H1" s="15"/>
      <c r="I1" s="15"/>
      <c r="J1" s="15"/>
      <c r="K1" s="15"/>
      <c r="L1" s="1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3.5" customHeight="1">
      <c r="A2" s="30" t="s">
        <v>2</v>
      </c>
      <c r="B2" s="31" t="s">
        <v>3</v>
      </c>
      <c r="C2" s="33" t="s">
        <v>4</v>
      </c>
      <c r="D2" s="34" t="s">
        <v>5</v>
      </c>
      <c r="E2" s="39"/>
      <c r="F2" s="40" t="s">
        <v>6</v>
      </c>
      <c r="G2" s="41"/>
      <c r="H2" s="5"/>
      <c r="I2" s="5"/>
      <c r="J2" s="5"/>
      <c r="K2" s="5"/>
      <c r="L2" s="6"/>
      <c r="M2" s="153"/>
      <c r="N2" s="76"/>
      <c r="O2" s="76"/>
      <c r="P2" s="76"/>
      <c r="Q2" s="76"/>
      <c r="R2" s="76"/>
      <c r="S2" s="76"/>
      <c r="T2" s="76"/>
      <c r="U2" s="76"/>
      <c r="V2" s="76"/>
    </row>
    <row r="3" spans="1:22" ht="13.5" customHeight="1" thickBot="1">
      <c r="A3" s="22"/>
      <c r="B3" s="32">
        <f>214-(A3*0.7)</f>
        <v>214</v>
      </c>
      <c r="C3" s="23"/>
      <c r="D3" s="135">
        <f>(B3-C3)</f>
        <v>214</v>
      </c>
      <c r="E3" s="39"/>
      <c r="F3" s="42" t="s">
        <v>7</v>
      </c>
      <c r="G3" s="43"/>
      <c r="H3" s="26"/>
      <c r="I3" s="44" t="s">
        <v>8</v>
      </c>
      <c r="J3" s="44"/>
      <c r="K3" s="44"/>
      <c r="L3" s="45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3.5" customHeight="1">
      <c r="A4" s="46"/>
      <c r="B4" s="39"/>
      <c r="C4" s="39"/>
      <c r="D4" s="39"/>
      <c r="E4" s="39"/>
      <c r="F4" s="39"/>
      <c r="G4" s="39"/>
      <c r="H4" s="39"/>
      <c r="I4" s="39"/>
      <c r="J4" s="39"/>
      <c r="K4" s="39"/>
      <c r="L4" s="47"/>
      <c r="M4" s="76"/>
      <c r="N4" s="154"/>
      <c r="O4" s="39"/>
      <c r="P4" s="154"/>
      <c r="Q4" s="39"/>
      <c r="R4" s="39"/>
      <c r="S4" s="39"/>
      <c r="T4" s="39"/>
      <c r="U4" s="76"/>
      <c r="V4" s="76"/>
    </row>
    <row r="5" spans="1:22" ht="13.5" customHeight="1">
      <c r="A5" s="40" t="s">
        <v>9</v>
      </c>
      <c r="B5" s="48">
        <v>0.5</v>
      </c>
      <c r="C5" s="48">
        <v>0.55</v>
      </c>
      <c r="D5" s="48">
        <v>0.6</v>
      </c>
      <c r="E5" s="48">
        <v>0.65</v>
      </c>
      <c r="F5" s="48">
        <v>0.7</v>
      </c>
      <c r="G5" s="48">
        <v>0.75</v>
      </c>
      <c r="H5" s="48">
        <v>0.8</v>
      </c>
      <c r="I5" s="48">
        <v>0.85</v>
      </c>
      <c r="J5" s="48">
        <v>0.9</v>
      </c>
      <c r="K5" s="48">
        <v>0.95</v>
      </c>
      <c r="L5" s="49">
        <v>1</v>
      </c>
      <c r="M5" s="76"/>
      <c r="N5" s="177" t="s">
        <v>100</v>
      </c>
      <c r="O5" s="178"/>
      <c r="P5" s="171" t="s">
        <v>64</v>
      </c>
      <c r="Q5" s="172"/>
      <c r="R5" s="172"/>
      <c r="S5" s="172"/>
      <c r="T5" s="173"/>
      <c r="U5" s="76"/>
      <c r="V5" s="76"/>
    </row>
    <row r="6" spans="1:22" ht="13.5" customHeight="1">
      <c r="A6" s="50" t="s">
        <v>58</v>
      </c>
      <c r="B6" s="51">
        <f>(D3/100)*50+C3</f>
        <v>107</v>
      </c>
      <c r="C6" s="51">
        <f>(D3/100)*55+C3</f>
        <v>117.7</v>
      </c>
      <c r="D6" s="51">
        <f>(D3/100)*60+C3</f>
        <v>128.4</v>
      </c>
      <c r="E6" s="51">
        <f>(D3/100)*65+C3</f>
        <v>139.1</v>
      </c>
      <c r="F6" s="51">
        <f>(D3/100)*70+C3</f>
        <v>149.8</v>
      </c>
      <c r="G6" s="51">
        <f>(D3/100)*75+C3</f>
        <v>160.5</v>
      </c>
      <c r="H6" s="51">
        <f>(D3/100)*80+C3</f>
        <v>171.20000000000002</v>
      </c>
      <c r="I6" s="51">
        <f>+(D3/100)*85+C3</f>
        <v>181.9</v>
      </c>
      <c r="J6" s="51">
        <f>+(D3/100)*90+C3</f>
        <v>192.60000000000002</v>
      </c>
      <c r="K6" s="51">
        <f>(D3/100)*95+C3</f>
        <v>203.3</v>
      </c>
      <c r="L6" s="52">
        <f>(D3/100)*100+C3</f>
        <v>214</v>
      </c>
      <c r="M6" s="76"/>
      <c r="N6" s="179"/>
      <c r="O6" s="180"/>
      <c r="P6" s="174"/>
      <c r="Q6" s="175"/>
      <c r="R6" s="175"/>
      <c r="S6" s="175"/>
      <c r="T6" s="176"/>
      <c r="U6" s="76"/>
      <c r="V6" s="76"/>
    </row>
    <row r="7" spans="1:22" ht="13.5" customHeight="1">
      <c r="A7" s="53" t="s">
        <v>10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7"/>
      <c r="M7" s="76"/>
      <c r="N7" s="162"/>
      <c r="O7" s="160" t="s">
        <v>2</v>
      </c>
      <c r="P7" s="183" t="s">
        <v>11</v>
      </c>
      <c r="Q7" s="183" t="s">
        <v>12</v>
      </c>
      <c r="R7" s="183" t="s">
        <v>13</v>
      </c>
      <c r="S7" s="183" t="s">
        <v>14</v>
      </c>
      <c r="T7" s="183" t="s">
        <v>59</v>
      </c>
      <c r="U7" s="76"/>
      <c r="V7" s="76"/>
    </row>
    <row r="8" spans="1:22" ht="13.5" customHeight="1">
      <c r="A8" s="54" t="s">
        <v>15</v>
      </c>
      <c r="B8" s="55" t="s">
        <v>16</v>
      </c>
      <c r="C8" s="56"/>
      <c r="D8" s="56"/>
      <c r="E8" s="57"/>
      <c r="F8" s="39"/>
      <c r="G8" s="58" t="s">
        <v>17</v>
      </c>
      <c r="H8" s="59"/>
      <c r="I8" s="59"/>
      <c r="J8" s="59"/>
      <c r="K8" s="59"/>
      <c r="L8" s="60"/>
      <c r="M8" s="76"/>
      <c r="N8" s="163" t="s">
        <v>136</v>
      </c>
      <c r="O8" s="157"/>
      <c r="P8" s="184"/>
      <c r="Q8" s="184"/>
      <c r="R8" s="184"/>
      <c r="S8" s="184"/>
      <c r="T8" s="184"/>
      <c r="U8" s="76"/>
      <c r="V8" s="76"/>
    </row>
    <row r="9" spans="1:22" ht="13.5" customHeight="1">
      <c r="A9" s="61" t="s">
        <v>18</v>
      </c>
      <c r="B9" s="33">
        <v>1</v>
      </c>
      <c r="C9" s="62">
        <f>B6</f>
        <v>107</v>
      </c>
      <c r="D9" s="63" t="s">
        <v>19</v>
      </c>
      <c r="E9" s="62">
        <f>+D6</f>
        <v>128.4</v>
      </c>
      <c r="F9" s="64" t="s">
        <v>20</v>
      </c>
      <c r="G9" s="65" t="s">
        <v>21</v>
      </c>
      <c r="H9" s="66"/>
      <c r="I9" s="66"/>
      <c r="J9" s="66"/>
      <c r="K9" s="66"/>
      <c r="L9" s="67"/>
      <c r="M9" s="76"/>
      <c r="N9" s="166" t="s">
        <v>42</v>
      </c>
      <c r="O9" s="166"/>
      <c r="P9" s="169" t="s">
        <v>101</v>
      </c>
      <c r="Q9" s="169" t="s">
        <v>102</v>
      </c>
      <c r="R9" s="169" t="s">
        <v>103</v>
      </c>
      <c r="S9" s="169" t="s">
        <v>104</v>
      </c>
      <c r="T9" s="169" t="s">
        <v>105</v>
      </c>
      <c r="U9" s="76"/>
      <c r="V9" s="76"/>
    </row>
    <row r="10" spans="1:22" ht="13.5" customHeight="1">
      <c r="A10" s="61" t="s">
        <v>22</v>
      </c>
      <c r="B10" s="33">
        <v>2</v>
      </c>
      <c r="C10" s="62">
        <f>D6</f>
        <v>128.4</v>
      </c>
      <c r="D10" s="63" t="s">
        <v>19</v>
      </c>
      <c r="E10" s="62">
        <f>G6</f>
        <v>160.5</v>
      </c>
      <c r="F10" s="64" t="s">
        <v>20</v>
      </c>
      <c r="G10" s="65" t="s">
        <v>23</v>
      </c>
      <c r="H10" s="66"/>
      <c r="I10" s="66"/>
      <c r="J10" s="66"/>
      <c r="K10" s="66"/>
      <c r="L10" s="67"/>
      <c r="M10" s="76"/>
      <c r="N10" s="166"/>
      <c r="O10" s="166"/>
      <c r="P10" s="169"/>
      <c r="Q10" s="169"/>
      <c r="R10" s="169"/>
      <c r="S10" s="169"/>
      <c r="T10" s="169"/>
      <c r="U10" s="76"/>
      <c r="V10" s="76"/>
    </row>
    <row r="11" spans="1:22" ht="13.5" customHeight="1">
      <c r="A11" s="61" t="s">
        <v>25</v>
      </c>
      <c r="B11" s="33">
        <v>3</v>
      </c>
      <c r="C11" s="62">
        <f>G6</f>
        <v>160.5</v>
      </c>
      <c r="D11" s="63" t="s">
        <v>19</v>
      </c>
      <c r="E11" s="62">
        <f>I6</f>
        <v>181.9</v>
      </c>
      <c r="F11" s="64" t="s">
        <v>20</v>
      </c>
      <c r="G11" s="65" t="s">
        <v>26</v>
      </c>
      <c r="H11" s="66"/>
      <c r="I11" s="66"/>
      <c r="J11" s="66"/>
      <c r="K11" s="66"/>
      <c r="L11" s="67"/>
      <c r="M11" s="76"/>
      <c r="N11" s="167" t="s">
        <v>38</v>
      </c>
      <c r="O11" s="167"/>
      <c r="P11" s="164" t="s">
        <v>106</v>
      </c>
      <c r="Q11" s="164" t="s">
        <v>107</v>
      </c>
      <c r="R11" s="164" t="s">
        <v>108</v>
      </c>
      <c r="S11" s="164" t="s">
        <v>109</v>
      </c>
      <c r="T11" s="164" t="s">
        <v>110</v>
      </c>
      <c r="U11" s="76"/>
      <c r="V11" s="76"/>
    </row>
    <row r="12" spans="1:22" ht="13.5" customHeight="1">
      <c r="A12" s="61" t="s">
        <v>27</v>
      </c>
      <c r="B12" s="33">
        <v>4</v>
      </c>
      <c r="C12" s="62">
        <f>I6</f>
        <v>181.9</v>
      </c>
      <c r="D12" s="63" t="s">
        <v>19</v>
      </c>
      <c r="E12" s="62">
        <f>K6</f>
        <v>203.3</v>
      </c>
      <c r="F12" s="64" t="s">
        <v>20</v>
      </c>
      <c r="G12" s="65" t="s">
        <v>28</v>
      </c>
      <c r="H12" s="66"/>
      <c r="I12" s="66"/>
      <c r="J12" s="66"/>
      <c r="K12" s="66"/>
      <c r="L12" s="67"/>
      <c r="M12" s="76"/>
      <c r="N12" s="167"/>
      <c r="O12" s="167"/>
      <c r="P12" s="164"/>
      <c r="Q12" s="164"/>
      <c r="R12" s="164"/>
      <c r="S12" s="164"/>
      <c r="T12" s="164"/>
      <c r="U12" s="76"/>
      <c r="V12" s="76"/>
    </row>
    <row r="13" spans="1:22" ht="13.5" customHeight="1" thickBot="1">
      <c r="A13" s="68" t="s">
        <v>30</v>
      </c>
      <c r="B13" s="69">
        <v>5</v>
      </c>
      <c r="C13" s="70">
        <f>K6</f>
        <v>203.3</v>
      </c>
      <c r="D13" s="71" t="s">
        <v>19</v>
      </c>
      <c r="E13" s="70">
        <f>L6</f>
        <v>214</v>
      </c>
      <c r="F13" s="72" t="s">
        <v>20</v>
      </c>
      <c r="G13" s="73" t="s">
        <v>31</v>
      </c>
      <c r="H13" s="74"/>
      <c r="I13" s="74"/>
      <c r="J13" s="74"/>
      <c r="K13" s="74"/>
      <c r="L13" s="75"/>
      <c r="M13" s="76"/>
      <c r="N13" s="166" t="s">
        <v>62</v>
      </c>
      <c r="O13" s="166"/>
      <c r="P13" s="170" t="s">
        <v>111</v>
      </c>
      <c r="Q13" s="170" t="s">
        <v>112</v>
      </c>
      <c r="R13" s="170" t="s">
        <v>113</v>
      </c>
      <c r="S13" s="170" t="s">
        <v>114</v>
      </c>
      <c r="T13" s="170" t="s">
        <v>115</v>
      </c>
      <c r="U13" s="76"/>
      <c r="V13" s="76"/>
    </row>
    <row r="14" spans="1:22" ht="13.5" customHeight="1" thickBo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166"/>
      <c r="O14" s="166"/>
      <c r="P14" s="170"/>
      <c r="Q14" s="170"/>
      <c r="R14" s="170"/>
      <c r="S14" s="170"/>
      <c r="T14" s="170"/>
      <c r="U14" s="76"/>
      <c r="V14" s="76"/>
    </row>
    <row r="15" spans="1:22" ht="13.5" customHeight="1">
      <c r="A15" s="77" t="s">
        <v>32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6"/>
      <c r="N15" s="166" t="s">
        <v>61</v>
      </c>
      <c r="O15" s="166"/>
      <c r="P15" s="170" t="s">
        <v>116</v>
      </c>
      <c r="Q15" s="170" t="s">
        <v>117</v>
      </c>
      <c r="R15" s="170" t="s">
        <v>118</v>
      </c>
      <c r="S15" s="170" t="s">
        <v>119</v>
      </c>
      <c r="T15" s="170" t="s">
        <v>120</v>
      </c>
      <c r="U15" s="76"/>
      <c r="V15" s="76"/>
    </row>
    <row r="16" spans="1:22" ht="13.5" customHeight="1">
      <c r="A16" s="53" t="s">
        <v>10</v>
      </c>
      <c r="B16" s="39" t="s">
        <v>33</v>
      </c>
      <c r="C16" s="39"/>
      <c r="D16" s="39"/>
      <c r="E16" s="80" t="s">
        <v>34</v>
      </c>
      <c r="F16" s="81"/>
      <c r="G16" s="80" t="s">
        <v>35</v>
      </c>
      <c r="H16" s="81"/>
      <c r="I16" s="80" t="s">
        <v>36</v>
      </c>
      <c r="J16" s="81"/>
      <c r="K16" s="80" t="s">
        <v>37</v>
      </c>
      <c r="L16" s="82"/>
      <c r="M16" s="76"/>
      <c r="N16" s="166"/>
      <c r="O16" s="166"/>
      <c r="P16" s="170"/>
      <c r="Q16" s="170"/>
      <c r="R16" s="170"/>
      <c r="S16" s="170"/>
      <c r="T16" s="170"/>
      <c r="U16" s="76"/>
      <c r="V16" s="76"/>
    </row>
    <row r="17" spans="1:22" ht="13.5" customHeight="1">
      <c r="A17" s="54" t="s">
        <v>15</v>
      </c>
      <c r="B17" s="83" t="s">
        <v>39</v>
      </c>
      <c r="C17" s="84" t="s">
        <v>19</v>
      </c>
      <c r="D17" s="85" t="s">
        <v>40</v>
      </c>
      <c r="E17" s="86" t="s">
        <v>39</v>
      </c>
      <c r="F17" s="87" t="s">
        <v>19</v>
      </c>
      <c r="G17" s="86" t="s">
        <v>39</v>
      </c>
      <c r="H17" s="63" t="s">
        <v>19</v>
      </c>
      <c r="I17" s="86" t="s">
        <v>39</v>
      </c>
      <c r="J17" s="63" t="s">
        <v>19</v>
      </c>
      <c r="K17" s="88" t="s">
        <v>39</v>
      </c>
      <c r="L17" s="136" t="s">
        <v>19</v>
      </c>
      <c r="M17" s="76"/>
      <c r="N17" s="168" t="s">
        <v>60</v>
      </c>
      <c r="O17" s="168"/>
      <c r="P17" s="164" t="s">
        <v>121</v>
      </c>
      <c r="Q17" s="164" t="s">
        <v>122</v>
      </c>
      <c r="R17" s="164" t="s">
        <v>123</v>
      </c>
      <c r="S17" s="164" t="s">
        <v>118</v>
      </c>
      <c r="T17" s="170" t="s">
        <v>135</v>
      </c>
      <c r="U17" s="76"/>
      <c r="V17" s="76"/>
    </row>
    <row r="18" spans="1:22" ht="13.5" customHeight="1">
      <c r="A18" s="137" t="s">
        <v>27</v>
      </c>
      <c r="B18" s="138">
        <f>I6</f>
        <v>181.9</v>
      </c>
      <c r="C18" s="139">
        <f>K6</f>
        <v>203.3</v>
      </c>
      <c r="D18" s="85" t="s">
        <v>41</v>
      </c>
      <c r="E18" s="140" t="e">
        <f>200/(H3*100/90/720)*105%</f>
        <v>#DIV/0!</v>
      </c>
      <c r="F18" s="141" t="e">
        <f>200/(H3*100/90/720)*115%</f>
        <v>#DIV/0!</v>
      </c>
      <c r="G18" s="142" t="e">
        <f>400/(H3*100/90/720)*105%</f>
        <v>#DIV/0!</v>
      </c>
      <c r="H18" s="141" t="e">
        <f>400/(H3*100/90/720)*115%</f>
        <v>#DIV/0!</v>
      </c>
      <c r="I18" s="142" t="e">
        <f>800/(H3*100/90/720)*105%</f>
        <v>#DIV/0!</v>
      </c>
      <c r="J18" s="141" t="e">
        <f>800/(H3*100/90/720)*115%</f>
        <v>#DIV/0!</v>
      </c>
      <c r="K18" s="143" t="e">
        <f>1000/(H3*100/90/720)*105%</f>
        <v>#DIV/0!</v>
      </c>
      <c r="L18" s="144" t="e">
        <f>1000/(H3*100/90/720)*115%</f>
        <v>#DIV/0!</v>
      </c>
      <c r="M18" s="76"/>
      <c r="N18" s="168"/>
      <c r="O18" s="168"/>
      <c r="P18" s="164"/>
      <c r="Q18" s="164"/>
      <c r="R18" s="164"/>
      <c r="S18" s="164"/>
      <c r="T18" s="170"/>
      <c r="U18" s="76"/>
      <c r="V18" s="76"/>
    </row>
    <row r="19" spans="1:22" ht="13.5" customHeight="1" thickBot="1">
      <c r="A19" s="97" t="s">
        <v>30</v>
      </c>
      <c r="B19" s="145">
        <f>K6</f>
        <v>203.3</v>
      </c>
      <c r="C19" s="146">
        <f>L6</f>
        <v>214</v>
      </c>
      <c r="D19" s="100" t="s">
        <v>41</v>
      </c>
      <c r="E19" s="147" t="e">
        <f>200/(H3*100/90/720)</f>
        <v>#DIV/0!</v>
      </c>
      <c r="F19" s="148" t="e">
        <f>200/(H3*100/90/720)*105%</f>
        <v>#DIV/0!</v>
      </c>
      <c r="G19" s="28" t="e">
        <f>400/(H3*100/90/720)</f>
        <v>#DIV/0!</v>
      </c>
      <c r="H19" s="148" t="e">
        <f>400/(H3*100/90/720)*105%</f>
        <v>#DIV/0!</v>
      </c>
      <c r="I19" s="28" t="e">
        <f>800/(H3*100/90/720)</f>
        <v>#DIV/0!</v>
      </c>
      <c r="J19" s="148" t="e">
        <f>800/(H3*100/90/720)*105%</f>
        <v>#DIV/0!</v>
      </c>
      <c r="K19" s="149" t="e">
        <f>1000/(H3*100/90/720)</f>
        <v>#DIV/0!</v>
      </c>
      <c r="L19" s="150" t="e">
        <f>1000/(H3*100/90/720)*105%</f>
        <v>#DIV/0!</v>
      </c>
      <c r="M19" s="76"/>
      <c r="N19" s="166" t="s">
        <v>29</v>
      </c>
      <c r="O19" s="166"/>
      <c r="P19" s="165" t="s">
        <v>124</v>
      </c>
      <c r="Q19" s="165" t="s">
        <v>128</v>
      </c>
      <c r="R19" s="165" t="s">
        <v>125</v>
      </c>
      <c r="S19" s="165" t="s">
        <v>126</v>
      </c>
      <c r="T19" s="165" t="s">
        <v>127</v>
      </c>
      <c r="U19" s="76"/>
      <c r="V19" s="76"/>
    </row>
    <row r="20" spans="1:22" ht="13.5" customHeight="1" thickBot="1">
      <c r="A20" s="106" t="s">
        <v>43</v>
      </c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76"/>
      <c r="N20" s="166"/>
      <c r="O20" s="166"/>
      <c r="P20" s="165"/>
      <c r="Q20" s="165"/>
      <c r="R20" s="165"/>
      <c r="S20" s="165"/>
      <c r="T20" s="165"/>
      <c r="U20" s="76"/>
      <c r="V20" s="76"/>
    </row>
    <row r="21" spans="1:22" ht="28.5" customHeight="1">
      <c r="A21" s="108" t="s">
        <v>44</v>
      </c>
      <c r="B21" s="109" t="s">
        <v>45</v>
      </c>
      <c r="C21" s="110"/>
      <c r="D21" s="112" t="s">
        <v>46</v>
      </c>
      <c r="E21" s="109"/>
      <c r="F21" s="109"/>
      <c r="G21" s="112"/>
      <c r="H21" s="151"/>
      <c r="I21" s="152" t="s">
        <v>48</v>
      </c>
      <c r="J21" s="109" t="s">
        <v>49</v>
      </c>
      <c r="K21" s="109"/>
      <c r="L21" s="115"/>
      <c r="M21" s="76"/>
      <c r="N21" s="166" t="s">
        <v>24</v>
      </c>
      <c r="O21" s="166"/>
      <c r="P21" s="159" t="s">
        <v>129</v>
      </c>
      <c r="Q21" s="159" t="s">
        <v>130</v>
      </c>
      <c r="R21" s="159" t="s">
        <v>133</v>
      </c>
      <c r="S21" s="159" t="s">
        <v>132</v>
      </c>
      <c r="T21" s="159" t="s">
        <v>131</v>
      </c>
      <c r="U21" s="76"/>
      <c r="V21" s="76"/>
    </row>
    <row r="22" spans="1:22" ht="13.5" customHeight="1">
      <c r="A22" s="18"/>
      <c r="B22" s="5"/>
      <c r="C22" s="11"/>
      <c r="D22" s="5"/>
      <c r="E22" s="5"/>
      <c r="F22" s="5"/>
      <c r="G22" s="5"/>
      <c r="H22" s="11"/>
      <c r="I22" s="11"/>
      <c r="J22" s="5"/>
      <c r="K22" s="5"/>
      <c r="L22" s="6"/>
      <c r="M22" s="76"/>
      <c r="N22" s="76"/>
      <c r="O22" s="76"/>
      <c r="P22" s="181" t="s">
        <v>134</v>
      </c>
      <c r="Q22" s="181"/>
      <c r="R22" s="181"/>
      <c r="S22" s="181"/>
      <c r="T22" s="181"/>
      <c r="U22" s="76"/>
      <c r="V22" s="76"/>
    </row>
    <row r="23" spans="1:22" ht="13.5" customHeight="1">
      <c r="A23" s="3"/>
      <c r="B23" s="5"/>
      <c r="C23" s="11"/>
      <c r="D23" s="5"/>
      <c r="E23" s="5"/>
      <c r="F23" s="5"/>
      <c r="G23" s="5"/>
      <c r="H23" s="11"/>
      <c r="I23" s="11"/>
      <c r="J23" s="5"/>
      <c r="K23" s="5"/>
      <c r="L23" s="6"/>
      <c r="M23" s="76"/>
      <c r="N23" s="76"/>
      <c r="O23" s="76"/>
      <c r="P23" s="182"/>
      <c r="Q23" s="182"/>
      <c r="R23" s="182"/>
      <c r="S23" s="182"/>
      <c r="T23" s="182"/>
      <c r="U23" s="76"/>
      <c r="V23" s="76"/>
    </row>
    <row r="24" spans="1:22" ht="13.5" customHeight="1">
      <c r="A24" s="3"/>
      <c r="B24" s="5"/>
      <c r="C24" s="11"/>
      <c r="D24" s="5"/>
      <c r="E24" s="5"/>
      <c r="F24" s="5"/>
      <c r="G24" s="5"/>
      <c r="H24" s="11"/>
      <c r="I24" s="11"/>
      <c r="J24" s="5"/>
      <c r="K24" s="5"/>
      <c r="L24" s="6"/>
      <c r="M24" s="76"/>
      <c r="N24" s="76"/>
      <c r="O24" s="76"/>
      <c r="P24" s="182"/>
      <c r="Q24" s="182"/>
      <c r="R24" s="182"/>
      <c r="S24" s="182"/>
      <c r="T24" s="182"/>
      <c r="U24" s="76"/>
      <c r="V24" s="76"/>
    </row>
    <row r="25" spans="1:22" ht="13.5" customHeight="1">
      <c r="A25" s="3"/>
      <c r="B25" s="5"/>
      <c r="C25" s="11"/>
      <c r="D25" s="5"/>
      <c r="E25" s="5"/>
      <c r="F25" s="5"/>
      <c r="G25" s="5"/>
      <c r="H25" s="11"/>
      <c r="I25" s="11"/>
      <c r="J25" s="5"/>
      <c r="K25" s="5"/>
      <c r="L25" s="6"/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 ht="13.5" customHeight="1">
      <c r="A26" s="3"/>
      <c r="B26" s="5"/>
      <c r="C26" s="11"/>
      <c r="D26" s="5"/>
      <c r="E26" s="5"/>
      <c r="F26" s="5"/>
      <c r="G26" s="5"/>
      <c r="H26" s="11"/>
      <c r="I26" s="11"/>
      <c r="J26" s="5"/>
      <c r="K26" s="5"/>
      <c r="L26" s="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ht="13.5" customHeight="1">
      <c r="A27" s="3"/>
      <c r="B27" s="5"/>
      <c r="C27" s="11"/>
      <c r="D27" s="5"/>
      <c r="E27" s="5"/>
      <c r="F27" s="5"/>
      <c r="G27" s="5"/>
      <c r="H27" s="11"/>
      <c r="I27" s="11"/>
      <c r="J27" s="5"/>
      <c r="K27" s="5"/>
      <c r="L27" s="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ht="13.5" customHeight="1">
      <c r="A28" s="3"/>
      <c r="B28" s="5"/>
      <c r="C28" s="11"/>
      <c r="D28" s="5"/>
      <c r="E28" s="5"/>
      <c r="F28" s="5"/>
      <c r="G28" s="5"/>
      <c r="H28" s="11"/>
      <c r="I28" s="11"/>
      <c r="J28" s="5"/>
      <c r="K28" s="5"/>
      <c r="L28" s="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ht="13.5" customHeight="1">
      <c r="A29" s="3"/>
      <c r="B29" s="5"/>
      <c r="C29" s="11"/>
      <c r="D29" s="5"/>
      <c r="E29" s="5"/>
      <c r="F29" s="5"/>
      <c r="G29" s="5"/>
      <c r="H29" s="11"/>
      <c r="I29" s="11"/>
      <c r="J29" s="5"/>
      <c r="K29" s="5"/>
      <c r="L29" s="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13.5" customHeight="1">
      <c r="A30" s="3"/>
      <c r="B30" s="5"/>
      <c r="C30" s="11"/>
      <c r="D30" s="5"/>
      <c r="E30" s="5"/>
      <c r="F30" s="5"/>
      <c r="G30" s="5"/>
      <c r="H30" s="11"/>
      <c r="I30" s="11"/>
      <c r="J30" s="5"/>
      <c r="K30" s="5"/>
      <c r="L30" s="6"/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 ht="13.5" customHeight="1">
      <c r="A31" s="3"/>
      <c r="B31" s="5"/>
      <c r="C31" s="11"/>
      <c r="D31" s="5"/>
      <c r="E31" s="5"/>
      <c r="F31" s="5"/>
      <c r="G31" s="5"/>
      <c r="H31" s="11"/>
      <c r="I31" s="11"/>
      <c r="J31" s="5"/>
      <c r="K31" s="5"/>
      <c r="L31" s="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ht="13.5" customHeight="1">
      <c r="A32" s="3"/>
      <c r="B32" s="5"/>
      <c r="C32" s="11"/>
      <c r="D32" s="5"/>
      <c r="E32" s="5"/>
      <c r="F32" s="5"/>
      <c r="G32" s="5"/>
      <c r="H32" s="11"/>
      <c r="I32" s="11"/>
      <c r="J32" s="5"/>
      <c r="K32" s="5"/>
      <c r="L32" s="6"/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 ht="13.5" customHeight="1">
      <c r="A33" s="3"/>
      <c r="B33" s="5"/>
      <c r="C33" s="11"/>
      <c r="D33" s="5"/>
      <c r="E33" s="5"/>
      <c r="F33" s="5"/>
      <c r="G33" s="5"/>
      <c r="H33" s="11"/>
      <c r="I33" s="11"/>
      <c r="J33" s="5"/>
      <c r="K33" s="5"/>
      <c r="L33" s="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ht="13.5" customHeight="1">
      <c r="A34" s="3"/>
      <c r="B34" s="5"/>
      <c r="C34" s="11"/>
      <c r="D34" s="5"/>
      <c r="E34" s="5"/>
      <c r="F34" s="5"/>
      <c r="G34" s="5"/>
      <c r="H34" s="11"/>
      <c r="I34" s="11"/>
      <c r="J34" s="5"/>
      <c r="K34" s="5"/>
      <c r="L34" s="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ht="13.5" customHeight="1">
      <c r="A35" s="3"/>
      <c r="B35" s="5"/>
      <c r="C35" s="11"/>
      <c r="D35" s="5"/>
      <c r="E35" s="5"/>
      <c r="F35" s="5"/>
      <c r="G35" s="5"/>
      <c r="H35" s="11"/>
      <c r="I35" s="11"/>
      <c r="J35" s="5"/>
      <c r="K35" s="5"/>
      <c r="L35" s="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 ht="13.5" customHeight="1">
      <c r="A36" s="3"/>
      <c r="B36" s="5"/>
      <c r="C36" s="11"/>
      <c r="D36" s="5"/>
      <c r="E36" s="5"/>
      <c r="F36" s="5"/>
      <c r="G36" s="5"/>
      <c r="H36" s="11"/>
      <c r="I36" s="11"/>
      <c r="J36" s="5"/>
      <c r="K36" s="5"/>
      <c r="L36" s="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ht="13.5" customHeight="1">
      <c r="A37" s="3"/>
      <c r="B37" s="5"/>
      <c r="C37" s="11"/>
      <c r="D37" s="5"/>
      <c r="E37" s="5"/>
      <c r="F37" s="5"/>
      <c r="G37" s="5"/>
      <c r="H37" s="11"/>
      <c r="I37" s="11"/>
      <c r="J37" s="5"/>
      <c r="K37" s="5"/>
      <c r="L37" s="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13.5" customHeight="1">
      <c r="A38" s="3"/>
      <c r="B38" s="5"/>
      <c r="C38" s="11"/>
      <c r="D38" s="5"/>
      <c r="E38" s="5"/>
      <c r="F38" s="5"/>
      <c r="G38" s="5"/>
      <c r="H38" s="11"/>
      <c r="I38" s="11"/>
      <c r="J38" s="5"/>
      <c r="K38" s="5"/>
      <c r="L38" s="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ht="13.5" customHeight="1">
      <c r="A39" s="3"/>
      <c r="B39" s="5"/>
      <c r="C39" s="11"/>
      <c r="D39" s="5"/>
      <c r="E39" s="5"/>
      <c r="F39" s="5"/>
      <c r="G39" s="5"/>
      <c r="H39" s="11"/>
      <c r="I39" s="11"/>
      <c r="J39" s="5"/>
      <c r="K39" s="5"/>
      <c r="L39" s="6"/>
      <c r="M39" s="76"/>
      <c r="S39" s="76"/>
      <c r="T39" s="76"/>
      <c r="U39" s="76"/>
      <c r="V39" s="76"/>
    </row>
    <row r="40" spans="1:22" ht="13.5" customHeight="1">
      <c r="A40" s="3"/>
      <c r="B40" s="5"/>
      <c r="C40" s="11"/>
      <c r="D40" s="5"/>
      <c r="E40" s="5"/>
      <c r="F40" s="5"/>
      <c r="G40" s="5"/>
      <c r="H40" s="11"/>
      <c r="I40" s="11"/>
      <c r="J40" s="5"/>
      <c r="K40" s="5"/>
      <c r="L40" s="6"/>
      <c r="M40" s="76"/>
      <c r="S40" s="76"/>
      <c r="T40" s="76"/>
      <c r="U40" s="76"/>
      <c r="V40" s="76"/>
    </row>
    <row r="41" spans="1:22" ht="13.5" customHeight="1">
      <c r="A41" s="3"/>
      <c r="B41" s="5"/>
      <c r="C41" s="11"/>
      <c r="D41" s="5"/>
      <c r="E41" s="5"/>
      <c r="F41" s="5"/>
      <c r="G41" s="5"/>
      <c r="H41" s="11"/>
      <c r="I41" s="11"/>
      <c r="J41" s="5"/>
      <c r="K41" s="5"/>
      <c r="L41" s="6"/>
      <c r="M41" s="76"/>
      <c r="S41" s="76"/>
      <c r="T41" s="76"/>
      <c r="U41" s="76"/>
      <c r="V41" s="76"/>
    </row>
    <row r="42" spans="1:22" ht="13.5" customHeight="1">
      <c r="A42" s="3"/>
      <c r="B42" s="5"/>
      <c r="C42" s="11"/>
      <c r="D42" s="5"/>
      <c r="E42" s="5"/>
      <c r="F42" s="5"/>
      <c r="G42" s="5"/>
      <c r="H42" s="11"/>
      <c r="I42" s="11"/>
      <c r="J42" s="5"/>
      <c r="K42" s="5"/>
      <c r="L42" s="6"/>
      <c r="M42" s="76"/>
      <c r="S42" s="76"/>
      <c r="T42" s="76"/>
      <c r="U42" s="76"/>
      <c r="V42" s="76"/>
    </row>
    <row r="43" spans="1:22" ht="13.5" customHeight="1">
      <c r="A43" s="3"/>
      <c r="B43" s="5"/>
      <c r="C43" s="11"/>
      <c r="D43" s="5"/>
      <c r="E43" s="5"/>
      <c r="F43" s="5"/>
      <c r="G43" s="5"/>
      <c r="H43" s="11"/>
      <c r="I43" s="11"/>
      <c r="J43" s="5"/>
      <c r="K43" s="5"/>
      <c r="L43" s="6"/>
      <c r="M43" s="76"/>
      <c r="S43" s="76"/>
      <c r="T43" s="76"/>
      <c r="U43" s="76"/>
      <c r="V43" s="76"/>
    </row>
    <row r="44" spans="1:22" ht="13.5" customHeight="1">
      <c r="A44" s="3"/>
      <c r="B44" s="5"/>
      <c r="C44" s="11"/>
      <c r="D44" s="5"/>
      <c r="E44" s="5"/>
      <c r="F44" s="5"/>
      <c r="G44" s="5"/>
      <c r="H44" s="11"/>
      <c r="I44" s="11"/>
      <c r="J44" s="5"/>
      <c r="K44" s="5"/>
      <c r="L44" s="6"/>
      <c r="M44" s="76"/>
      <c r="S44" s="76"/>
      <c r="T44" s="76"/>
      <c r="U44" s="76"/>
      <c r="V44" s="76"/>
    </row>
    <row r="45" spans="1:22" ht="13.5" customHeight="1">
      <c r="A45" s="3"/>
      <c r="B45" s="5"/>
      <c r="C45" s="11"/>
      <c r="D45" s="5"/>
      <c r="E45" s="5"/>
      <c r="F45" s="5"/>
      <c r="G45" s="5"/>
      <c r="H45" s="11"/>
      <c r="I45" s="11"/>
      <c r="J45" s="5"/>
      <c r="K45" s="5"/>
      <c r="L45" s="6"/>
      <c r="M45" s="76"/>
      <c r="S45" s="76"/>
      <c r="T45" s="76"/>
      <c r="U45" s="76"/>
      <c r="V45" s="76"/>
    </row>
    <row r="46" spans="1:22" ht="13.5" customHeight="1" thickBot="1">
      <c r="A46" s="3"/>
      <c r="B46" s="5"/>
      <c r="C46" s="11"/>
      <c r="D46" s="5"/>
      <c r="E46" s="5"/>
      <c r="F46" s="5"/>
      <c r="G46" s="5"/>
      <c r="H46" s="11"/>
      <c r="I46" s="11"/>
      <c r="J46" s="5"/>
      <c r="K46" s="5"/>
      <c r="L46" s="6"/>
      <c r="M46" s="76"/>
      <c r="S46" s="76"/>
      <c r="T46" s="76"/>
      <c r="U46" s="76"/>
      <c r="V46" s="76"/>
    </row>
    <row r="47" spans="1:22" ht="13.5" customHeight="1" thickBot="1">
      <c r="A47" s="3"/>
      <c r="B47" s="5"/>
      <c r="C47" s="11"/>
      <c r="D47" s="5"/>
      <c r="E47" s="5"/>
      <c r="F47" s="5"/>
      <c r="G47" s="2"/>
      <c r="H47" s="11"/>
      <c r="I47" s="11"/>
      <c r="J47" s="5"/>
      <c r="K47" s="5"/>
      <c r="L47" s="6"/>
      <c r="M47" s="76"/>
      <c r="O47" s="116" t="s">
        <v>50</v>
      </c>
      <c r="P47" s="117"/>
      <c r="Q47" s="117"/>
      <c r="R47" s="118"/>
      <c r="S47" s="76"/>
      <c r="T47" s="76"/>
      <c r="U47" s="76"/>
      <c r="V47" s="76"/>
    </row>
    <row r="48" spans="1:22" ht="13.5" customHeight="1">
      <c r="A48" s="3"/>
      <c r="B48" s="5"/>
      <c r="C48" s="11"/>
      <c r="D48" s="5"/>
      <c r="E48" s="5"/>
      <c r="F48" s="5"/>
      <c r="G48" s="5"/>
      <c r="H48" s="11"/>
      <c r="I48" s="11"/>
      <c r="J48" s="5"/>
      <c r="K48" s="5"/>
      <c r="L48" s="6"/>
      <c r="M48" s="76"/>
      <c r="O48" s="120"/>
      <c r="P48" s="76"/>
      <c r="Q48" s="121" t="s">
        <v>51</v>
      </c>
      <c r="R48" s="121" t="s">
        <v>48</v>
      </c>
      <c r="S48" s="76"/>
      <c r="T48" s="76"/>
      <c r="U48" s="76"/>
      <c r="V48" s="76"/>
    </row>
    <row r="49" spans="1:22" ht="13.5" customHeight="1">
      <c r="A49" s="3"/>
      <c r="B49" s="5"/>
      <c r="C49" s="11"/>
      <c r="D49" s="5"/>
      <c r="E49" s="5"/>
      <c r="F49" s="5"/>
      <c r="G49" s="5"/>
      <c r="H49" s="11"/>
      <c r="I49" s="11"/>
      <c r="J49" s="5"/>
      <c r="K49" s="5"/>
      <c r="L49" s="6"/>
      <c r="M49" s="76"/>
      <c r="O49" s="128" t="s">
        <v>52</v>
      </c>
      <c r="P49" s="129"/>
      <c r="Q49" s="14"/>
      <c r="R49" s="11"/>
      <c r="S49" s="76"/>
      <c r="T49" s="76"/>
      <c r="U49" s="76"/>
      <c r="V49" s="76"/>
    </row>
    <row r="50" spans="1:22" ht="13.5" customHeight="1">
      <c r="A50" s="3"/>
      <c r="B50" s="5"/>
      <c r="C50" s="11"/>
      <c r="D50" s="5"/>
      <c r="E50" s="5"/>
      <c r="F50" s="5"/>
      <c r="G50" s="5"/>
      <c r="H50" s="11"/>
      <c r="I50" s="11"/>
      <c r="J50" s="5"/>
      <c r="K50" s="5"/>
      <c r="L50" s="6"/>
      <c r="M50" s="76"/>
      <c r="O50" s="130"/>
      <c r="P50" s="131"/>
      <c r="Q50" s="133" t="e">
        <f>Q49*60/R49</f>
        <v>#DIV/0!</v>
      </c>
      <c r="R50" s="131" t="s">
        <v>53</v>
      </c>
      <c r="S50" s="76"/>
      <c r="T50" s="76"/>
      <c r="U50" s="76"/>
      <c r="V50" s="76"/>
    </row>
    <row r="51" spans="1:22" ht="13.5" customHeight="1">
      <c r="A51" s="3"/>
      <c r="B51" s="5"/>
      <c r="C51" s="11"/>
      <c r="D51" s="5"/>
      <c r="E51" s="5"/>
      <c r="F51" s="5"/>
      <c r="G51" s="5"/>
      <c r="H51" s="11"/>
      <c r="I51" s="11"/>
      <c r="J51" s="5"/>
      <c r="K51" s="5"/>
      <c r="L51" s="6"/>
      <c r="M51" s="76"/>
      <c r="O51" s="132" t="s">
        <v>54</v>
      </c>
      <c r="P51" s="41"/>
      <c r="Q51" s="134" t="e">
        <f>3600/Q50</f>
        <v>#DIV/0!</v>
      </c>
      <c r="R51" s="131" t="s">
        <v>55</v>
      </c>
      <c r="S51" s="76"/>
      <c r="T51" s="76"/>
      <c r="U51" s="76"/>
      <c r="V51" s="76"/>
    </row>
    <row r="52" spans="1:22" ht="13.5" customHeight="1">
      <c r="A52" s="3"/>
      <c r="B52" s="5"/>
      <c r="C52" s="11"/>
      <c r="D52" s="5"/>
      <c r="E52" s="5"/>
      <c r="F52" s="5"/>
      <c r="G52" s="5"/>
      <c r="H52" s="11"/>
      <c r="I52" s="11"/>
      <c r="J52" s="5"/>
      <c r="K52" s="5"/>
      <c r="L52" s="6"/>
      <c r="M52" s="76"/>
      <c r="O52" s="127"/>
      <c r="P52" s="127"/>
      <c r="Q52" s="76"/>
      <c r="R52" s="76"/>
      <c r="S52" s="76"/>
      <c r="T52" s="76"/>
      <c r="U52" s="76"/>
      <c r="V52" s="76"/>
    </row>
    <row r="53" spans="1:22" ht="13.5" customHeight="1" thickBot="1">
      <c r="A53" s="3"/>
      <c r="B53" s="5"/>
      <c r="C53" s="11"/>
      <c r="D53" s="5"/>
      <c r="E53" s="5"/>
      <c r="F53" s="5"/>
      <c r="G53" s="5"/>
      <c r="H53" s="11"/>
      <c r="I53" s="11"/>
      <c r="J53" s="5"/>
      <c r="K53" s="5"/>
      <c r="L53" s="6"/>
      <c r="M53" s="76"/>
      <c r="O53" s="76"/>
      <c r="P53" s="76"/>
      <c r="Q53" s="76"/>
      <c r="R53" s="76"/>
      <c r="S53" s="76"/>
      <c r="T53" s="76"/>
      <c r="U53" s="76"/>
      <c r="V53" s="76"/>
    </row>
    <row r="54" spans="1:22" ht="13.5" customHeight="1" thickTop="1">
      <c r="A54" s="3"/>
      <c r="B54" s="5"/>
      <c r="C54" s="11"/>
      <c r="D54" s="5"/>
      <c r="E54" s="5"/>
      <c r="F54" s="5"/>
      <c r="G54" s="5"/>
      <c r="H54" s="11"/>
      <c r="I54" s="11"/>
      <c r="J54" s="5"/>
      <c r="K54" s="5"/>
      <c r="L54" s="6"/>
      <c r="M54" s="76"/>
      <c r="O54" s="123" t="s">
        <v>56</v>
      </c>
      <c r="P54" s="124"/>
      <c r="Q54" s="76"/>
      <c r="R54" s="76"/>
      <c r="S54" s="76"/>
      <c r="T54" s="76"/>
      <c r="U54" s="76"/>
      <c r="V54" s="76"/>
    </row>
    <row r="55" spans="1:22" ht="13.5" customHeight="1" thickBot="1">
      <c r="A55" s="3"/>
      <c r="B55" s="5"/>
      <c r="C55" s="11"/>
      <c r="D55" s="5"/>
      <c r="E55" s="5"/>
      <c r="F55" s="5"/>
      <c r="G55" s="5"/>
      <c r="H55" s="11"/>
      <c r="I55" s="11"/>
      <c r="J55" s="5"/>
      <c r="K55" s="5"/>
      <c r="L55" s="6"/>
      <c r="M55" s="76"/>
      <c r="O55" s="125">
        <f>SUM(I22:I60)</f>
        <v>0</v>
      </c>
      <c r="P55" s="126" t="s">
        <v>57</v>
      </c>
      <c r="Q55" s="76"/>
      <c r="R55" s="76"/>
      <c r="S55" s="76"/>
      <c r="T55" s="76"/>
      <c r="U55" s="76"/>
      <c r="V55" s="76"/>
    </row>
    <row r="56" spans="1:22" ht="13.5" customHeight="1" thickTop="1">
      <c r="A56" s="3"/>
      <c r="B56" s="5"/>
      <c r="C56" s="11"/>
      <c r="D56" s="5"/>
      <c r="E56" s="5"/>
      <c r="F56" s="5"/>
      <c r="G56" s="5"/>
      <c r="H56" s="11"/>
      <c r="I56" s="11"/>
      <c r="J56" s="5"/>
      <c r="K56" s="5"/>
      <c r="L56" s="6"/>
      <c r="M56" s="76"/>
      <c r="O56" s="76"/>
      <c r="P56" s="76"/>
      <c r="Q56" s="76"/>
      <c r="R56" s="76"/>
      <c r="S56" s="76"/>
      <c r="T56" s="76"/>
      <c r="U56" s="76"/>
      <c r="V56" s="76"/>
    </row>
    <row r="57" spans="1:22" ht="13.5" customHeight="1" thickBot="1">
      <c r="A57" s="7"/>
      <c r="B57" s="9"/>
      <c r="C57" s="20"/>
      <c r="D57" s="9"/>
      <c r="E57" s="9"/>
      <c r="F57" s="9"/>
      <c r="G57" s="9"/>
      <c r="H57" s="20"/>
      <c r="I57" s="20"/>
      <c r="J57" s="9"/>
      <c r="K57" s="9"/>
      <c r="L57" s="10"/>
      <c r="M57" s="76"/>
      <c r="N57" s="76"/>
      <c r="O57" s="76"/>
      <c r="P57" s="76"/>
      <c r="Q57" s="76"/>
      <c r="R57" s="76"/>
      <c r="S57" s="76"/>
      <c r="T57" s="76"/>
      <c r="U57" s="76"/>
      <c r="V57" s="76"/>
    </row>
  </sheetData>
  <sheetProtection password="C6B0" sheet="1" objects="1" scenarios="1"/>
  <mergeCells count="45">
    <mergeCell ref="N21:O21"/>
    <mergeCell ref="P22:T24"/>
    <mergeCell ref="S17:S18"/>
    <mergeCell ref="T17:T18"/>
    <mergeCell ref="N19:O20"/>
    <mergeCell ref="P19:P20"/>
    <mergeCell ref="Q19:Q20"/>
    <mergeCell ref="R19:R20"/>
    <mergeCell ref="S19:S20"/>
    <mergeCell ref="T19:T20"/>
    <mergeCell ref="N17:O18"/>
    <mergeCell ref="P17:P18"/>
    <mergeCell ref="Q17:Q18"/>
    <mergeCell ref="R17:R18"/>
    <mergeCell ref="S15:S16"/>
    <mergeCell ref="T15:T16"/>
    <mergeCell ref="N13:O14"/>
    <mergeCell ref="P13:P14"/>
    <mergeCell ref="N15:O16"/>
    <mergeCell ref="P15:P16"/>
    <mergeCell ref="Q15:Q16"/>
    <mergeCell ref="R15:R16"/>
    <mergeCell ref="Q13:Q14"/>
    <mergeCell ref="R13:R14"/>
    <mergeCell ref="S9:S10"/>
    <mergeCell ref="T9:T10"/>
    <mergeCell ref="S11:S12"/>
    <mergeCell ref="T11:T12"/>
    <mergeCell ref="S13:S14"/>
    <mergeCell ref="T13:T14"/>
    <mergeCell ref="N11:O12"/>
    <mergeCell ref="P11:P12"/>
    <mergeCell ref="Q11:Q12"/>
    <mergeCell ref="R11:R12"/>
    <mergeCell ref="N9:O10"/>
    <mergeCell ref="P9:P10"/>
    <mergeCell ref="Q9:Q10"/>
    <mergeCell ref="R9:R10"/>
    <mergeCell ref="N5:O6"/>
    <mergeCell ref="P5:T6"/>
    <mergeCell ref="P7:P8"/>
    <mergeCell ref="Q7:Q8"/>
    <mergeCell ref="R7:R8"/>
    <mergeCell ref="S7:S8"/>
    <mergeCell ref="T7:T8"/>
  </mergeCells>
  <printOptions/>
  <pageMargins left="0.4" right="0.16" top="0.54" bottom="0.42" header="0.17" footer="0.19"/>
  <pageSetup horizontalDpi="300" verticalDpi="300" orientation="portrait" paperSize="9" r:id="rId4"/>
  <headerFooter alignWithMargins="0">
    <oddHeader>&amp;CTraining uithoudingsvermogen</oddHeader>
    <oddFooter>&amp;L&amp;A&amp;R&amp;D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Uithoudingsvermogen</dc:title>
  <dc:subject>Intervaltijden</dc:subject>
  <dc:creator>Jan Slootweg</dc:creator>
  <cp:keywords>Trainingen</cp:keywords>
  <dc:description>Bepaalt de intervaltijden voor tempotrainingen</dc:description>
  <cp:lastModifiedBy>Computer</cp:lastModifiedBy>
  <cp:lastPrinted>2009-06-22T05:52:18Z</cp:lastPrinted>
  <dcterms:created xsi:type="dcterms:W3CDTF">2000-01-26T14:22:30Z</dcterms:created>
  <dcterms:modified xsi:type="dcterms:W3CDTF">2009-06-28T14:12:38Z</dcterms:modified>
  <cp:category>Sport</cp:category>
  <cp:version/>
  <cp:contentType/>
  <cp:contentStatus/>
</cp:coreProperties>
</file>